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checkCompatibility="1" defaultThemeVersion="166925"/>
  <mc:AlternateContent xmlns:mc="http://schemas.openxmlformats.org/markup-compatibility/2006">
    <mc:Choice Requires="x15">
      <x15ac:absPath xmlns:x15ac="http://schemas.microsoft.com/office/spreadsheetml/2010/11/ac" url="C:\Users\ccblw\Documents\DHMB\DHMB 2021.2022 School Year\"/>
    </mc:Choice>
  </mc:AlternateContent>
  <xr:revisionPtr revIDLastSave="0" documentId="8_{E81771BE-4954-40B9-9389-8E16217F8FCC}" xr6:coauthVersionLast="47" xr6:coauthVersionMax="47" xr10:uidLastSave="{00000000-0000-0000-0000-000000000000}"/>
  <bookViews>
    <workbookView xWindow="-120" yWindow="-120" windowWidth="24240" windowHeight="13140" tabRatio="745" activeTab="3" xr2:uid="{00000000-000D-0000-FFFF-FFFF00000000}"/>
  </bookViews>
  <sheets>
    <sheet name="Account Reconciliation" sheetId="8" r:id="rId1"/>
    <sheet name="2020.2021  Budget" sheetId="1" r:id="rId2"/>
    <sheet name="Bal Sheet w formulas" sheetId="2" r:id="rId3"/>
    <sheet name="Sheet2" sheetId="12" r:id="rId4"/>
    <sheet name="Transaction Report" sheetId="5" r:id="rId5"/>
    <sheet name="B&amp;O Festival" sheetId="9" r:id="rId6"/>
    <sheet name="Instructions" sheetId="6" r:id="rId7"/>
  </sheets>
  <definedNames>
    <definedName name="_xlnm._FilterDatabase" localSheetId="4" hidden="1">'Transaction Report'!$B$4:$Q$195</definedName>
    <definedName name="_xlnm.Print_Area" localSheetId="2">'Bal Sheet w formulas'!$A$4:$G$51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0" i="2" l="1"/>
  <c r="D49" i="2"/>
  <c r="G5" i="2" l="1"/>
  <c r="C12" i="9"/>
  <c r="C14" i="9" s="1"/>
  <c r="C19" i="9" s="1"/>
  <c r="D25" i="2"/>
  <c r="E25" i="2" s="1"/>
  <c r="F25" i="2" s="1"/>
  <c r="F14" i="2"/>
  <c r="E14" i="2"/>
  <c r="D14" i="2"/>
  <c r="L195" i="5"/>
  <c r="L194" i="5"/>
  <c r="L192" i="5"/>
  <c r="L190" i="5"/>
  <c r="L188" i="5"/>
  <c r="L187" i="5"/>
  <c r="L186" i="5"/>
  <c r="L183" i="5"/>
  <c r="L181" i="5"/>
  <c r="L180" i="5"/>
  <c r="L179" i="5"/>
  <c r="L178" i="5"/>
  <c r="L176" i="5"/>
  <c r="L175" i="5"/>
  <c r="L174" i="5"/>
  <c r="K191" i="5"/>
  <c r="L189" i="5"/>
  <c r="K189" i="5"/>
  <c r="K184" i="5"/>
  <c r="K185" i="5"/>
  <c r="L182" i="5"/>
  <c r="K182" i="5"/>
  <c r="K177" i="5"/>
  <c r="K173" i="5"/>
  <c r="D46" i="2"/>
  <c r="E46" i="2"/>
  <c r="E45" i="2"/>
  <c r="D45" i="2"/>
  <c r="C17" i="9"/>
  <c r="C16" i="9"/>
  <c r="G47" i="2"/>
  <c r="D47" i="2" s="1"/>
  <c r="L172" i="5"/>
  <c r="L171" i="5"/>
  <c r="L168" i="5"/>
  <c r="L155" i="5"/>
  <c r="K170" i="5"/>
  <c r="K166" i="5"/>
  <c r="K167" i="5"/>
  <c r="K162" i="5"/>
  <c r="K163" i="5"/>
  <c r="K164" i="5"/>
  <c r="L156" i="5"/>
  <c r="K156" i="5"/>
  <c r="L159" i="5"/>
  <c r="K159" i="5"/>
  <c r="L160" i="5"/>
  <c r="K160" i="5"/>
  <c r="L157" i="5"/>
  <c r="K157" i="5"/>
  <c r="L161" i="5"/>
  <c r="K161" i="5"/>
  <c r="L165" i="5"/>
  <c r="K165" i="5"/>
  <c r="L158" i="5"/>
  <c r="K158" i="5"/>
  <c r="K153" i="5"/>
  <c r="K154" i="5"/>
  <c r="L153" i="5"/>
  <c r="E13" i="2"/>
  <c r="D13" i="2"/>
  <c r="E22" i="2"/>
  <c r="D22" i="2"/>
  <c r="E12" i="2"/>
  <c r="D12" i="2"/>
  <c r="C25" i="6"/>
  <c r="E24" i="2"/>
  <c r="D24" i="2"/>
  <c r="E23" i="2"/>
  <c r="D23" i="2"/>
  <c r="E18" i="2"/>
  <c r="D18" i="2"/>
  <c r="E11" i="2"/>
  <c r="D11" i="2"/>
  <c r="E8" i="2"/>
  <c r="D8" i="2"/>
  <c r="E7" i="2"/>
  <c r="D7" i="2"/>
  <c r="L150" i="5"/>
  <c r="L148" i="5"/>
  <c r="K147" i="5"/>
  <c r="K143" i="5"/>
  <c r="K142" i="5"/>
  <c r="G39" i="2"/>
  <c r="L129" i="5"/>
  <c r="L125" i="5"/>
  <c r="L128" i="5"/>
  <c r="L123" i="5"/>
  <c r="L121" i="5"/>
  <c r="L120" i="5"/>
  <c r="L119" i="5"/>
  <c r="L117" i="5"/>
  <c r="L115" i="5"/>
  <c r="L113" i="5"/>
  <c r="L112" i="5"/>
  <c r="L104" i="5"/>
  <c r="L105" i="5"/>
  <c r="L106" i="5"/>
  <c r="L107" i="5"/>
  <c r="L108" i="5"/>
  <c r="L109" i="5"/>
  <c r="L110" i="5"/>
  <c r="L103" i="5"/>
  <c r="K116" i="5"/>
  <c r="K114" i="5"/>
  <c r="D31" i="2"/>
  <c r="E31" i="2" s="1"/>
  <c r="F31" i="2" s="1"/>
  <c r="E37" i="2"/>
  <c r="D37" i="2" s="1"/>
  <c r="G10" i="1"/>
  <c r="G26" i="1" s="1"/>
  <c r="F10" i="1"/>
  <c r="F18" i="1" s="1"/>
  <c r="E10" i="1"/>
  <c r="E26" i="1" s="1"/>
  <c r="G44" i="1"/>
  <c r="F44" i="1"/>
  <c r="E40" i="1"/>
  <c r="E44" i="1" s="1"/>
  <c r="H39" i="1"/>
  <c r="H38" i="1"/>
  <c r="H37" i="1"/>
  <c r="H36" i="1"/>
  <c r="H35" i="1"/>
  <c r="H34" i="1"/>
  <c r="H33" i="1"/>
  <c r="E28" i="1"/>
  <c r="G27" i="1"/>
  <c r="F27" i="1"/>
  <c r="E27" i="1"/>
  <c r="E25" i="1"/>
  <c r="H24" i="1"/>
  <c r="H29" i="1" s="1"/>
  <c r="E18" i="1"/>
  <c r="F17" i="1"/>
  <c r="E17" i="1"/>
  <c r="E15" i="1"/>
  <c r="H14" i="1"/>
  <c r="H23" i="1" s="1"/>
  <c r="E19" i="1"/>
  <c r="H8" i="1"/>
  <c r="E47" i="2" l="1"/>
  <c r="F13" i="2"/>
  <c r="F22" i="2"/>
  <c r="F24" i="2"/>
  <c r="F8" i="2"/>
  <c r="F18" i="2"/>
  <c r="F23" i="2"/>
  <c r="G17" i="1"/>
  <c r="H44" i="1"/>
  <c r="F7" i="2"/>
  <c r="K2" i="5"/>
  <c r="F11" i="2"/>
  <c r="F12" i="2"/>
  <c r="G20" i="1"/>
  <c r="G19" i="1"/>
  <c r="G28" i="1"/>
  <c r="G25" i="1"/>
  <c r="G29" i="1" s="1"/>
  <c r="G18" i="1"/>
  <c r="F20" i="1"/>
  <c r="F16" i="1"/>
  <c r="F25" i="1"/>
  <c r="F28" i="1"/>
  <c r="F19" i="1"/>
  <c r="F26" i="1"/>
  <c r="E20" i="1"/>
  <c r="E23" i="1" s="1"/>
  <c r="E29" i="1"/>
  <c r="E16" i="1"/>
  <c r="H30" i="1"/>
  <c r="F15" i="1"/>
  <c r="H40" i="1"/>
  <c r="G16" i="1"/>
  <c r="F29" i="1" l="1"/>
  <c r="E30" i="1"/>
  <c r="F23" i="1"/>
  <c r="F30" i="1" s="1"/>
  <c r="G15" i="1"/>
  <c r="G23" i="1" s="1"/>
  <c r="G30" i="1" s="1"/>
  <c r="L101" i="5" l="1"/>
  <c r="L99" i="5"/>
  <c r="L98" i="5"/>
  <c r="L94" i="5"/>
  <c r="L93" i="5"/>
  <c r="L92" i="5"/>
  <c r="L90" i="5"/>
  <c r="L89" i="5"/>
  <c r="L87" i="5"/>
  <c r="L85" i="5"/>
  <c r="L80" i="5"/>
  <c r="L79" i="5"/>
  <c r="L78" i="5"/>
  <c r="L77" i="5"/>
  <c r="L72" i="5"/>
  <c r="L69" i="5"/>
  <c r="G34" i="2"/>
  <c r="G35" i="2"/>
  <c r="G33" i="2"/>
  <c r="F34" i="8"/>
  <c r="G19" i="2"/>
  <c r="G20" i="2"/>
  <c r="G21" i="2"/>
  <c r="G10" i="2"/>
  <c r="G16" i="2" s="1"/>
  <c r="G31" i="2" l="1"/>
  <c r="F14" i="8"/>
  <c r="F36" i="8" s="1"/>
  <c r="F38" i="8" s="1"/>
  <c r="D16" i="6" l="1"/>
  <c r="D17" i="6"/>
  <c r="D15" i="6"/>
  <c r="C18" i="6"/>
  <c r="F42" i="2" l="1"/>
  <c r="E42" i="2"/>
  <c r="D42" i="2"/>
  <c r="C49" i="2"/>
  <c r="D16" i="2"/>
  <c r="E16" i="2"/>
  <c r="E49" i="2" s="1"/>
  <c r="F16" i="2"/>
  <c r="F49" i="2" s="1"/>
  <c r="D27" i="2"/>
  <c r="E27" i="2"/>
  <c r="F27" i="2"/>
  <c r="G30" i="2"/>
  <c r="G32" i="2"/>
  <c r="C42" i="2"/>
  <c r="F3" i="5"/>
  <c r="G3" i="5"/>
  <c r="E50" i="2" l="1"/>
  <c r="E51" i="2" s="1"/>
  <c r="F50" i="2"/>
  <c r="F51" i="2" s="1"/>
  <c r="G49" i="2"/>
  <c r="D28" i="2"/>
  <c r="D43" i="2" s="1"/>
  <c r="F28" i="2"/>
  <c r="F43" i="2" s="1"/>
  <c r="E28" i="2"/>
  <c r="E43" i="2" s="1"/>
  <c r="C50" i="2"/>
  <c r="G42" i="2"/>
  <c r="G27" i="2"/>
  <c r="G50" i="2" l="1"/>
  <c r="D51" i="2"/>
  <c r="C51" i="2"/>
  <c r="L2" i="5"/>
  <c r="C43" i="2"/>
  <c r="G28" i="2"/>
  <c r="G43" i="2" s="1"/>
  <c r="G51" i="2" l="1"/>
</calcChain>
</file>

<file path=xl/sharedStrings.xml><?xml version="1.0" encoding="utf-8"?>
<sst xmlns="http://schemas.openxmlformats.org/spreadsheetml/2006/main" count="1949" uniqueCount="505">
  <si>
    <t>Overhead</t>
  </si>
  <si>
    <t>Band</t>
  </si>
  <si>
    <t>Orchestra</t>
  </si>
  <si>
    <t>Choir</t>
  </si>
  <si>
    <t xml:space="preserve"> Budget</t>
  </si>
  <si>
    <t>Budget</t>
  </si>
  <si>
    <t>Total</t>
  </si>
  <si>
    <t>FUNDRAISING  INCOME</t>
  </si>
  <si>
    <t>Fundraising Total Income</t>
  </si>
  <si>
    <t>FUNDRAISING EXPENSES</t>
  </si>
  <si>
    <t>Fundraising Total Expenses</t>
  </si>
  <si>
    <t>Fundraising Incoming - Expenses</t>
  </si>
  <si>
    <t>Misc</t>
  </si>
  <si>
    <t>Uniforms</t>
  </si>
  <si>
    <t>Budget Total</t>
  </si>
  <si>
    <t>Net Income - Budget Total</t>
  </si>
  <si>
    <t>GRAND 
TOTALS</t>
  </si>
  <si>
    <t>Total Incoming</t>
  </si>
  <si>
    <t>Total Outgoing</t>
  </si>
  <si>
    <t>BALANCE</t>
  </si>
  <si>
    <t>Dow High Music Booster  -   Balance Sheet</t>
  </si>
  <si>
    <t>Carryover from 2019-2020 school year</t>
  </si>
  <si>
    <t>Other income</t>
  </si>
  <si>
    <t>Turf</t>
  </si>
  <si>
    <t>Budgeted Expense</t>
  </si>
  <si>
    <t>Balance</t>
  </si>
  <si>
    <t>Transaction Report Dowloaded from MFCU</t>
  </si>
  <si>
    <t>Assigned to Category</t>
  </si>
  <si>
    <t>Account</t>
  </si>
  <si>
    <t>Post Date</t>
  </si>
  <si>
    <t>Check</t>
  </si>
  <si>
    <t>Description</t>
  </si>
  <si>
    <t>Debit</t>
  </si>
  <si>
    <t>Credit</t>
  </si>
  <si>
    <t>Status</t>
  </si>
  <si>
    <t>Group</t>
  </si>
  <si>
    <t>Category</t>
  </si>
  <si>
    <t>Receipt</t>
  </si>
  <si>
    <t>Carbon</t>
  </si>
  <si>
    <t>Business Checking</t>
  </si>
  <si>
    <t/>
  </si>
  <si>
    <t>Posted</t>
  </si>
  <si>
    <t>yes</t>
  </si>
  <si>
    <t>Orch</t>
  </si>
  <si>
    <t>all</t>
  </si>
  <si>
    <t>Other Income</t>
  </si>
  <si>
    <t>High Yield Savings</t>
  </si>
  <si>
    <t>-</t>
  </si>
  <si>
    <t>Deposit</t>
  </si>
  <si>
    <t>Print off CU Statements</t>
  </si>
  <si>
    <t>Copy Transaction report into worksheet</t>
  </si>
  <si>
    <t>Ensure receipts and register entries are complete</t>
  </si>
  <si>
    <t>Reconcile checking account</t>
  </si>
  <si>
    <t>Categorize Transaction Report</t>
  </si>
  <si>
    <t>Create Balance Sheet</t>
  </si>
  <si>
    <t>Copy Balance sheet without formulas</t>
  </si>
  <si>
    <t>Save copy of balance sheet only</t>
  </si>
  <si>
    <t>Send to committee</t>
  </si>
  <si>
    <t>Checking</t>
  </si>
  <si>
    <t>Savings</t>
  </si>
  <si>
    <t>Dow High Music Booster Club</t>
  </si>
  <si>
    <t>Business Checking Account Reconciliation</t>
  </si>
  <si>
    <t>Ending MFCU Statement Balance</t>
  </si>
  <si>
    <t>Outstanding Deposits</t>
  </si>
  <si>
    <t>Date</t>
  </si>
  <si>
    <t>Amount</t>
  </si>
  <si>
    <t>Outstanding Debits</t>
  </si>
  <si>
    <t>Register Balance</t>
  </si>
  <si>
    <t>#2351</t>
  </si>
  <si>
    <t>Annual Percentage Yield Earned 0.20% from 09/01/21 through 09/30/21/Deposit Dividend DIVIDENDS</t>
  </si>
  <si>
    <t>Annual Percentage Yield Earned 0.10% from 09/01/21 through 09/30/21/Deposit Dividend DIVIDENDS</t>
  </si>
  <si>
    <t>Check Received 86.61/Deposit by Check</t>
  </si>
  <si>
    <t>SIGNUPGENIUS 8008 CORPORATE CENTER DDate 09/28/21 1271DBQ00NMC 8398Card 3349/Recurring Withdrawal Debit Card - Business Debit</t>
  </si>
  <si>
    <t>2354</t>
  </si>
  <si>
    <t>Draft 2354 Tracer 793800000000410</t>
  </si>
  <si>
    <t>Draft 2358 Tracer 792300000001551</t>
  </si>
  <si>
    <t>MDLND COMM FOUND 76 ASHMAN CIRCLEDate 09/07/21 1250DBC3RG4D 8398Card 3349/Withdrawal Debit Card Business Debit</t>
  </si>
  <si>
    <t>MI CORPORATIONS DIV 611 W OTTAWA STDate 09/07/21 1250DBYC90MT 9399Card 3349/Withdrawal Debit Card Business Debit</t>
  </si>
  <si>
    <t>2352</t>
  </si>
  <si>
    <t>Draft 2352 Tracer 792200000002352</t>
  </si>
  <si>
    <t>2346</t>
  </si>
  <si>
    <t>Draft 2346 Tracer 792200000000620</t>
  </si>
  <si>
    <t>NWS STAPLES 08 1517 JOE MANN BLVDMICard 3349/Withdrawal POS #009743</t>
  </si>
  <si>
    <t>Interest</t>
  </si>
  <si>
    <t>Spirit</t>
  </si>
  <si>
    <t>Prof Svs</t>
  </si>
  <si>
    <t>2353</t>
  </si>
  <si>
    <t>Interest Income</t>
  </si>
  <si>
    <t>Prof. Services</t>
  </si>
  <si>
    <t>Spirit (Decals, etc.)</t>
  </si>
  <si>
    <t>Turf Donations</t>
  </si>
  <si>
    <t>Shared</t>
  </si>
  <si>
    <t>Annual Percentage Yield Earned 0.10% from 10/01/21 through 10/31/21/Deposit Dividend DIVIDENDS</t>
  </si>
  <si>
    <t>SIGNUPGENIUS 8008 CORPORATE CENTER DDate 10/28/21 1301DBYOEOU0 8398Card 3349/Recurring Withdrawal Debit Card - Business Debit</t>
  </si>
  <si>
    <t>2366</t>
  </si>
  <si>
    <t>Draft 2366 Tracer 797200000001099</t>
  </si>
  <si>
    <t>2365</t>
  </si>
  <si>
    <t>Draft 2365 Tracer 797100000000656</t>
  </si>
  <si>
    <t>Check Received 250.00Check Received 500.00/Deposit by Check</t>
  </si>
  <si>
    <t>2367</t>
  </si>
  <si>
    <t>Draft 2367 Tracer 796900000000501</t>
  </si>
  <si>
    <t>CO: Square TYPE: 211025P2  IncACH Trace Number: 021000022614018/Deposit ACH Square Inc</t>
  </si>
  <si>
    <t>2359</t>
  </si>
  <si>
    <t>Check cleared over the counter/Draft 2359 Tracer 000000000000000</t>
  </si>
  <si>
    <t>2360</t>
  </si>
  <si>
    <t>Check cleared over the counter/Draft 2360 Tracer 000000000000000</t>
  </si>
  <si>
    <t>2364</t>
  </si>
  <si>
    <t>Draft 2364 Tracer 796600000001690</t>
  </si>
  <si>
    <t>Check Received 115.00Check Received 100.00/Deposit by Check</t>
  </si>
  <si>
    <t>2358</t>
  </si>
  <si>
    <t>Draft 2358 Tracer 796500000000262</t>
  </si>
  <si>
    <t>2361</t>
  </si>
  <si>
    <t>Draft 2361 Tracer 796500000000236</t>
  </si>
  <si>
    <t>2363</t>
  </si>
  <si>
    <t>Draft 2363 Tracer 796500000000263</t>
  </si>
  <si>
    <t>USPS KIOSK 256 2900 RODD ST MIDLAND MICard 3349/Withdrawal POS #042217</t>
  </si>
  <si>
    <t>CO: Square TYPE: 211021P2  IncACH Trace Number: 021000028554908/Deposit ACH Square Inc</t>
  </si>
  <si>
    <t>Check Received 125.00Check Received 250.00Check Received 500.00/Deposit by Check</t>
  </si>
  <si>
    <t>2357</t>
  </si>
  <si>
    <t>Draft 2357 Tracer 796300000002896</t>
  </si>
  <si>
    <t>2362</t>
  </si>
  <si>
    <t>Draft 2362 Tracer 796200000000016</t>
  </si>
  <si>
    <t>CO: Square TYPE: 211018P2  IncACH Trace Number: 021000025778499/Deposit ACH Square Inc</t>
  </si>
  <si>
    <t>2356</t>
  </si>
  <si>
    <t>Draft 2356 Tracer 795900000001118</t>
  </si>
  <si>
    <t>Check Received 100.00Check Received 250.00Check Received 100.00Check Received 500.00Check Received 500.00/Deposit by Check</t>
  </si>
  <si>
    <t>Check Received 10.00Check Received 10.00/Deposit by Check</t>
  </si>
  <si>
    <t>Withdrawal</t>
  </si>
  <si>
    <t>DOMINO'S 1238 2804 RODD ST 989-615-2773Date 10/09/21 1282DB0BMJH4 5814Card 3349/Withdrawal Debit Card Business Debit</t>
  </si>
  <si>
    <t>SUBWAY 61087 2009 SO. SAGINAW ROADDate 10/09/21 1282DBE7AFOV 5814Card 3349/Withdrawal Debit Card Business Debit</t>
  </si>
  <si>
    <t>2355</t>
  </si>
  <si>
    <t>Draft 2355 Tracer 794800000000096</t>
  </si>
  <si>
    <t>Annual Percentage Yield Earned 0.20% from 10/01/21 through 10/31/21/Deposit Dividend DIVIDENDS</t>
  </si>
  <si>
    <t>no</t>
  </si>
  <si>
    <t>Showcase</t>
  </si>
  <si>
    <t>All</t>
  </si>
  <si>
    <t>Club Card</t>
  </si>
  <si>
    <t>Instrument and equipment</t>
  </si>
  <si>
    <t>Sponsorships</t>
  </si>
  <si>
    <t>interest</t>
  </si>
  <si>
    <t>Music Club Accounts</t>
  </si>
  <si>
    <t>Instruments and Equipment</t>
  </si>
  <si>
    <t>PA System</t>
  </si>
  <si>
    <t>MMC Rehearsal</t>
  </si>
  <si>
    <t>Marching Band Showcase</t>
  </si>
  <si>
    <t xml:space="preserve">all </t>
  </si>
  <si>
    <t>12-31-2021</t>
  </si>
  <si>
    <t>Annual Percentage Yield Earned 0.10% from 12/01/21 through 12/31/21/Deposit Dividend DIVIDENDS</t>
  </si>
  <si>
    <t>CO: STRIPEACH TYPE: TRANSFER  Trace Number: 091000015737152/Deposit ACH STRIPE</t>
  </si>
  <si>
    <t>12-30-2021</t>
  </si>
  <si>
    <t>CO: STRIPEACH TYPE: TRANSFER  Trace Number: 091000010288478/Deposit ACH STRIPE</t>
  </si>
  <si>
    <t>12-29-2021</t>
  </si>
  <si>
    <t>SIGNUPGENIUS 8008 CORPORATE CENTER DDate 12/28/21 1362DBS7BTRE 8398Card 3349/Recurring Withdrawal Debit Card - Business Debit</t>
  </si>
  <si>
    <t>2402</t>
  </si>
  <si>
    <t>Draft 2402 Tracer 803400000001578</t>
  </si>
  <si>
    <t>CO: STRIPEACH TYPE: TRANSFER  Trace Number: 091000017373125/Deposit ACH STRIPE</t>
  </si>
  <si>
    <t>12-28-2021</t>
  </si>
  <si>
    <t>CO: STRIPEACH TYPE: TRANSFER  Trace Number: 091000016199104/Deposit ACH STRIPE</t>
  </si>
  <si>
    <t>12-27-2021</t>
  </si>
  <si>
    <t>CO: STRIPEACH TYPE: TRANSFER  Trace Number: 091000016376195/Deposit ACH STRIPE</t>
  </si>
  <si>
    <t>12-24-2021</t>
  </si>
  <si>
    <t>2403</t>
  </si>
  <si>
    <t>Draft 2403 Tracer 802900000000339</t>
  </si>
  <si>
    <t>CO: STRIPEACH TYPE: TRANSFER  Trace Number: 091000011182061/Deposit ACH STRIPE</t>
  </si>
  <si>
    <t>12-23-2021</t>
  </si>
  <si>
    <t>CO: STRIPEACH TYPE: TRANSFER  Trace Number: 091000016601319/Deposit ACH STRIPE</t>
  </si>
  <si>
    <t>12-22-2021</t>
  </si>
  <si>
    <t>2405</t>
  </si>
  <si>
    <t>Draft 2405 Tracer 802700000000432</t>
  </si>
  <si>
    <t>CO: STRIPEACH TYPE: TRANSFER  Trace Number: 091000017784539/Deposit ACH STRIPE</t>
  </si>
  <si>
    <t>12-21-2021</t>
  </si>
  <si>
    <t>2401</t>
  </si>
  <si>
    <t>Draft 2401 Tracer 802600000000032</t>
  </si>
  <si>
    <t>CO: STRIPEACH TYPE: TRANSFER  Trace Number: 091000017251269/Deposit ACH STRIPE</t>
  </si>
  <si>
    <t>12-20-2021</t>
  </si>
  <si>
    <t>2382</t>
  </si>
  <si>
    <t>Draft 2382 Tracer 802500000000377</t>
  </si>
  <si>
    <t>Check Received 25.00Check Received 100.00Check Received 1,000.00/Deposit by Check</t>
  </si>
  <si>
    <t>CO: STRIPEACH TYPE: TRANSFER  Trace Number: 091000010322602/Deposit ACH STRIPE</t>
  </si>
  <si>
    <t>12-19-2021</t>
  </si>
  <si>
    <t>DOW HS MUSIC BOOSTERS 3901 N SAGINAW RDDate 12/17/21 1351DBDGIHA1 8641Card 3349/Withdrawal Debit Card Business Debit</t>
  </si>
  <si>
    <t>12-17-2021</t>
  </si>
  <si>
    <t>CO: STRIPEACH TYPE: TRANSFER  Trace Number: 091000012839638/Deposit ACH STRIPE</t>
  </si>
  <si>
    <t>12-16-2021</t>
  </si>
  <si>
    <t>CO: STRIPEACH TYPE: TRANSFER  Trace Number: 091000010526312/Deposit ACH STRIPE</t>
  </si>
  <si>
    <t>12-15-2021</t>
  </si>
  <si>
    <t>CO: STRIPEACH TYPE: TRANSFER  Trace Number: 091000013661259/Deposit ACH STRIPE</t>
  </si>
  <si>
    <t>12-14-2021</t>
  </si>
  <si>
    <t>THE THUMB PRINT 814 ADAMS ST SUITE 100Date 12/10/21 1344DBRLRT57 7338Card 3349/Withdrawal Debit Card Business Debit</t>
  </si>
  <si>
    <t>CO: STRIPEACH TYPE: TRANSFER  Trace Number: 091000017521757/Deposit ACH STRIPE</t>
  </si>
  <si>
    <t>12-12-2021</t>
  </si>
  <si>
    <t>SQUARESPACE INC. 225 VARICK ST NEW YORKDate 12/10/21 1344DBDY8MXC 7372Card 3349/Recurring Withdrawal Debit Card - Business Debit</t>
  </si>
  <si>
    <t>12-10-2021</t>
  </si>
  <si>
    <t>USPS PO 2561800214 2900 RODD ST MIDLANDDate 12/09/21 1343DBIFYU42 9402Card 3349/Withdrawal Debit Card Business Debit</t>
  </si>
  <si>
    <t>CO: STRIPEACH TYPE: TRANSFER  Trace Number: 091000012916531/Deposit ACH STRIPE</t>
  </si>
  <si>
    <t>12-09-2021</t>
  </si>
  <si>
    <t>2381</t>
  </si>
  <si>
    <t>Draft 2381 Tracer 801400000003794</t>
  </si>
  <si>
    <t>CO: Square TYPE: 211209P2  IncACH Trace Number: 021000029503295/Deposit ACH Square Inc</t>
  </si>
  <si>
    <t>CO: STRIPEACH TYPE: TRANSFER  Trace Number: 091000017680951/Deposit ACH STRIPE</t>
  </si>
  <si>
    <t>12-08-2021</t>
  </si>
  <si>
    <t>CO: STRIPEACH TYPE: TRANSFER  Trace Number: 091000018352518/Deposit ACH STRIPE</t>
  </si>
  <si>
    <t>12-06-2021</t>
  </si>
  <si>
    <t>2380</t>
  </si>
  <si>
    <t>Draft 2380 Tracer 801100000001538</t>
  </si>
  <si>
    <t>11-30-2021</t>
  </si>
  <si>
    <t>Annual Percentage Yield Earned 0.10% from 11/01/21 through 11/30/21/Deposit Dividend DIVIDENDS</t>
  </si>
  <si>
    <t>2371</t>
  </si>
  <si>
    <t>Draft 2371 Tracer 800500000001820</t>
  </si>
  <si>
    <t>11-29-2021</t>
  </si>
  <si>
    <t>SIGNUPGENIUS 8008 CORPORATE CENTER DDate 11/28/21 1332DBN62QAL 8398Card 3349/Recurring Withdrawal Debit Card - Business Debit</t>
  </si>
  <si>
    <t>CO: BENEVITY TYPE: DONATION  FUNDACH Trace Number: 041000124661626/Deposit ACH BENEVITY FUND</t>
  </si>
  <si>
    <t>11-24-2021</t>
  </si>
  <si>
    <t>2340</t>
  </si>
  <si>
    <t>Check cleared over the counter/Draft 2340 Tracer 000000000000000</t>
  </si>
  <si>
    <t>11-23-2021</t>
  </si>
  <si>
    <t>2374</t>
  </si>
  <si>
    <t>Draft 2374 Tracer 799800000000605</t>
  </si>
  <si>
    <t>CO: STRIPEACH TYPE: TRANSFER  Trace Number: 091000016709204/Deposit ACH STRIPE</t>
  </si>
  <si>
    <t>11-22-2021</t>
  </si>
  <si>
    <t>2378</t>
  </si>
  <si>
    <t>Draft 2378 Tracer 799700000002729</t>
  </si>
  <si>
    <t>2376</t>
  </si>
  <si>
    <t>Draft 2376 Tracer 799700000000985</t>
  </si>
  <si>
    <t>CO: STRIPEACH TYPE: TRANSFER  Trace Number: 091000018142693/Deposit ACH STRIPE</t>
  </si>
  <si>
    <t>CO: AMZNMC3LK07BACH TYPE: AmazonSmil  Trace Number: 091000016084295/Deposit ACH AMZNMC3LK07B</t>
  </si>
  <si>
    <t>11-16-2021</t>
  </si>
  <si>
    <t>2375</t>
  </si>
  <si>
    <t>Draft 2375 Tracer 799100000002403</t>
  </si>
  <si>
    <t>11-11-2021</t>
  </si>
  <si>
    <t>SQUARESPACE INC. 225 VARICK ST NEW YORKDate 11/10/21 1314DBIZAVRD 7372Card 3349/Withdrawal Debit Card Business Debit</t>
  </si>
  <si>
    <t>TRACFONE *AIRTIME 9700 NW 112TH AVEDate 11/11/21 1315DBM0BZRZ 4814Card 3349/Withdrawal Debit Card Business Debit</t>
  </si>
  <si>
    <t>SQUARESPACE INC. 225 VARICK ST NEW YORKDate 11/10/21 1314DBIE0JEU 7372Card 3349/Recurring Withdrawal Debit Card - Business Debit</t>
  </si>
  <si>
    <t>Check Received 20.00Check Received 100.00/Deposit by Check</t>
  </si>
  <si>
    <t>11-08-2021</t>
  </si>
  <si>
    <t>2369</t>
  </si>
  <si>
    <t>Draft 2369 Tracer 798300000001611</t>
  </si>
  <si>
    <t>2368</t>
  </si>
  <si>
    <t>Draft 2368 Tracer 798300000001627</t>
  </si>
  <si>
    <t>11-05-2021</t>
  </si>
  <si>
    <t>2370</t>
  </si>
  <si>
    <t>Check cleared over the counter/Draft 2370 Tracer 000000000000000</t>
  </si>
  <si>
    <t>11-03-2021</t>
  </si>
  <si>
    <t>2372</t>
  </si>
  <si>
    <t>Draft 2372 Tracer 797800000000314</t>
  </si>
  <si>
    <t>11-02-2021</t>
  </si>
  <si>
    <t>2373</t>
  </si>
  <si>
    <t>Draft 2373 Tracer 797700000000611</t>
  </si>
  <si>
    <t>Annual Percentage Yield Earned 0.20% from 12/01/21 through 12/31/21/Deposit Dividend DIVIDENDS</t>
  </si>
  <si>
    <t>Annual Percentage Yield Earned 0.20% from 11/01/21 through 11/30/21/Deposit Dividend DIVIDENDS</t>
  </si>
  <si>
    <t>RenFair</t>
  </si>
  <si>
    <t>Fruit Sale</t>
  </si>
  <si>
    <t>Trailer</t>
  </si>
  <si>
    <t>Band/Orch</t>
  </si>
  <si>
    <t>misc</t>
  </si>
  <si>
    <t>Dow High Music Boosters</t>
  </si>
  <si>
    <t>2021/2022 Budget</t>
  </si>
  <si>
    <t>Balance carry-over from previous year</t>
  </si>
  <si>
    <t>2021/22 Enrollment</t>
  </si>
  <si>
    <t>Band Showcase Income</t>
  </si>
  <si>
    <t>RenFair Income</t>
  </si>
  <si>
    <t>Fruit Sale Income</t>
  </si>
  <si>
    <t>Jazz and More</t>
  </si>
  <si>
    <t>Other Fundraising (Spirit/Party donations/etc.)</t>
  </si>
  <si>
    <t>Interest and Dividends</t>
  </si>
  <si>
    <t>Band Showcase Expenses</t>
  </si>
  <si>
    <t>RenFair Expenses</t>
  </si>
  <si>
    <t>Fruit Sale Expenses</t>
  </si>
  <si>
    <t>Jazz and More Expenses</t>
  </si>
  <si>
    <t>Misc. Fundraising Expense</t>
  </si>
  <si>
    <t>BUDGET</t>
  </si>
  <si>
    <t>Club Accounts</t>
  </si>
  <si>
    <t>Instruments And Equipment</t>
  </si>
  <si>
    <t>Professional Services</t>
  </si>
  <si>
    <t>Scholarships</t>
  </si>
  <si>
    <t>MMC Trip</t>
  </si>
  <si>
    <t>Misc.</t>
  </si>
  <si>
    <t>01-31-2022</t>
  </si>
  <si>
    <t>Annual Percentage Yield Earned 0.12% from 01/01/22 through 01/31/22/Deposit Dividend DIVIDENDS</t>
  </si>
  <si>
    <t>2409</t>
  </si>
  <si>
    <t>Check cleared over the counter/Draft 2409 Tracer 806700001080114</t>
  </si>
  <si>
    <t>Check Received 50.00Check Received 28.00/Deposit by Check</t>
  </si>
  <si>
    <t>01-30-2022</t>
  </si>
  <si>
    <t>SIGNUPGENIUS 8008 CORPORATE CENTER DDate 01/28/22 2028DBA9QCNF 8398Card 3349/Recurring Withdrawal Debit Card - Business Debit</t>
  </si>
  <si>
    <t>01-24-2022</t>
  </si>
  <si>
    <t>CO: STRIPEEntry TYPE: TRANSFER ID: 1800948598  Class Code: CCDACH Trace Number: 091000015580924/Deposit ACH STRIPE</t>
  </si>
  <si>
    <t>01-23-2022</t>
  </si>
  <si>
    <t>AMWAY GRAND PLAZA HOTE 187 MONROE AVEDate 01/21/22 2021DBNV12HZ 3504Card 3349/Withdrawal Debit Card Business Debit</t>
  </si>
  <si>
    <t>01-20-2022</t>
  </si>
  <si>
    <t>CO: STRIPEEntry TYPE: TRANSFER ID: 1800948598  Class Code: CCDACH Trace Number: 091000010013701/Deposit ACH STRIPE</t>
  </si>
  <si>
    <t>01-19-2022</t>
  </si>
  <si>
    <t>CO: STRIPEEntry TYPE: TRANSFER ID: 1800948598  Class Code: CCDACH Trace Number: 091000017679861/Deposit ACH STRIPE</t>
  </si>
  <si>
    <t>01-18-2022</t>
  </si>
  <si>
    <t>Check Received 11,000.00Check Received 28.00/Deposit by Check</t>
  </si>
  <si>
    <t>CO: STRIPEACH TYPE: TRANSFER  Trace Number: 091000014445403/Deposit ACH STRIPE</t>
  </si>
  <si>
    <t>01-14-2022</t>
  </si>
  <si>
    <t>2407</t>
  </si>
  <si>
    <t>Draft 2407 Tracer 805000000000684</t>
  </si>
  <si>
    <t>CO: STRIPEACH TYPE: TRANSFER  Trace Number: 091000014500329/Deposit ACH STRIPE</t>
  </si>
  <si>
    <t>01-13-2022</t>
  </si>
  <si>
    <t>2406</t>
  </si>
  <si>
    <t>Draft 2406 Tracer 804900000000289</t>
  </si>
  <si>
    <t>CO: STRIPEACH TYPE: TRANSFER  Trace Number: 091000017677861/Deposit ACH STRIPE</t>
  </si>
  <si>
    <t>01-12-2022</t>
  </si>
  <si>
    <t>CO: STRIPEACH TYPE: TRANSFER  Trace Number: 091000016310689/Deposit ACH STRIPE</t>
  </si>
  <si>
    <t>01-11-2022</t>
  </si>
  <si>
    <t>SQUARESPACE INC. 225 VARICK ST NEW YORKDate 01/10/22 2010DBFKNH28 7372Card 3349/Recurring Withdrawal Debit Card - Business Debit</t>
  </si>
  <si>
    <t>CO: STRIPEACH TYPE: TRANSFER  Trace Number: 091000016846776/Deposit ACH STRIPE</t>
  </si>
  <si>
    <t>01-10-2022</t>
  </si>
  <si>
    <t>Check Received 5,938.55/Deposit by Check</t>
  </si>
  <si>
    <t>CO: STRIPEACH TYPE: TRANSFER  Trace Number: 091000015993663/Deposit ACH STRIPE</t>
  </si>
  <si>
    <t>01-07-2022</t>
  </si>
  <si>
    <t>Check Received 100.00Check Received 50.00Check Received 45.00Check Received 100.00Check Received 29.00/Deposit by Check</t>
  </si>
  <si>
    <t>CO: STRIPEACH TYPE: TRANSFER  Trace Number: 091000010985170/Deposit ACH STRIPE</t>
  </si>
  <si>
    <t>01-06-2022</t>
  </si>
  <si>
    <t>CO: STRIPEACH TYPE: TRANSFER  Trace Number: 091000010368779/Deposit ACH STRIPE</t>
  </si>
  <si>
    <t>01-05-2022</t>
  </si>
  <si>
    <t>CO: STRIPEACH TYPE: TRANSFER  Trace Number: 091000010294694/Deposit ACH STRIPE</t>
  </si>
  <si>
    <t>01-04-2022</t>
  </si>
  <si>
    <t>CO: STRIPEACH TYPE: TRANSFER  Trace Number: 091000010117655/Deposit ACH STRIPE</t>
  </si>
  <si>
    <t>01-03-2022</t>
  </si>
  <si>
    <t>CO: STRIPEACH TYPE: TRANSFER  Trace Number: 091000010585199/Deposit ACH STRIPE</t>
  </si>
  <si>
    <t>Annual Percentage Yield Earned 0.20% from 01/01/22 through 01/31/22/Deposit Dividend DIVIDENDS</t>
  </si>
  <si>
    <t>Scholarship</t>
  </si>
  <si>
    <t>MMC</t>
  </si>
  <si>
    <t>Nov and Dec Statements (11/1/21-1/31/2022)</t>
  </si>
  <si>
    <t>Misc Fundraising Expenses</t>
  </si>
  <si>
    <t xml:space="preserve">MMC  </t>
  </si>
  <si>
    <t>"Rogue Festival"</t>
  </si>
  <si>
    <t>Inserted &amp; Approved at Feb DHMB Meeting</t>
  </si>
  <si>
    <t>Increase approved at Feb DHMB Meeting</t>
  </si>
  <si>
    <t>02-28-2022</t>
  </si>
  <si>
    <t>SIGNUPGENIUS</t>
  </si>
  <si>
    <t>Pending</t>
  </si>
  <si>
    <t>Annual Percentage Yield Earned 0.12% from 02/01/22 through 02/28/22/Deposit Dividend DIVIDENDS</t>
  </si>
  <si>
    <t>Check Received 58.00/Deposit by Check</t>
  </si>
  <si>
    <t>02-24-2022</t>
  </si>
  <si>
    <t>2416</t>
  </si>
  <si>
    <t>Draft 2416 Tracer 809100000000484</t>
  </si>
  <si>
    <t>02-14-2022</t>
  </si>
  <si>
    <t>2414</t>
  </si>
  <si>
    <t>Draft 2414 Tracer 808100000000269</t>
  </si>
  <si>
    <t>02-10-2022</t>
  </si>
  <si>
    <t>2413</t>
  </si>
  <si>
    <t>Draft 2413 Tracer 807700000000110</t>
  </si>
  <si>
    <t>2412</t>
  </si>
  <si>
    <t>Draft 2412 Tracer 807700000000109</t>
  </si>
  <si>
    <t>Check Received 1,000.00/Deposit by Check</t>
  </si>
  <si>
    <t>02-09-2022</t>
  </si>
  <si>
    <t>USPS KIOSK 25618 2900 RODD ST MIDLAND MICard 3349/Withdrawal POS #060116</t>
  </si>
  <si>
    <t>2342</t>
  </si>
  <si>
    <t>Draft 2342 Tracer 807600000001893</t>
  </si>
  <si>
    <t>NWS STAPLES 0823 000765 1517 JOE MANNMIDLAND MICard 3349/Withdrawal POS #219454</t>
  </si>
  <si>
    <t>CO: STRIPEEntry TYPE: TRANSFER ID: 1800948598  Class Code: CCDACH Trace Number: 091000016929972/Deposit ACH STRIPE</t>
  </si>
  <si>
    <t>02-08-2022</t>
  </si>
  <si>
    <t>Check Received 30.00Check Received 100.00Check Received 33.00Check Received 14.00Check Received 29.00/Deposit by Check</t>
  </si>
  <si>
    <t>02-07-2022</t>
  </si>
  <si>
    <t>2377</t>
  </si>
  <si>
    <t>Draft 2377 Tracer 807400000447110</t>
  </si>
  <si>
    <t>CO: Square TYPE: 220207P2 ID: 9424300002DATA: L72610  IncEntry Class Code: PPDACH Trace Number: 021000029193841/Deposit ACH Square Inc</t>
  </si>
  <si>
    <t>02-06-2022</t>
  </si>
  <si>
    <t>AMWAY GRAND PLAZA HOTE 187 MONROE AVEDate 02/03/22 2034DBWT1VSF 3504Card 3349/Withdrawal Debit Card Business Debit</t>
  </si>
  <si>
    <t>02-05-2022</t>
  </si>
  <si>
    <t>Speedway 2500 N Sagin Midland MICard 3349/Withdrawal POS #431250</t>
  </si>
  <si>
    <t>02-04-2022</t>
  </si>
  <si>
    <t>2411</t>
  </si>
  <si>
    <t>Draft 2411 Tracer 807100000001435</t>
  </si>
  <si>
    <t>CO: Square TYPE: 220204P2 ID: 9424300002DATA: L72562  IncEntry Class Code: PPDACH Trace Number: 021000025676279/Deposit ACH Square Inc</t>
  </si>
  <si>
    <t>02-02-2022</t>
  </si>
  <si>
    <t>2408</t>
  </si>
  <si>
    <t>Draft 2408 Tracer 806900000002023</t>
  </si>
  <si>
    <t>Annual Percentage Yield Earned 0.20% from 02/01/22 through 02/28/22/Deposit Dividend DIVIDENDS</t>
  </si>
  <si>
    <t>??</t>
  </si>
  <si>
    <t>Enrollment</t>
  </si>
  <si>
    <t>Fruit Sale Distribution</t>
  </si>
  <si>
    <t>Unallocated</t>
  </si>
  <si>
    <t>Sales</t>
  </si>
  <si>
    <t>Total assigned</t>
  </si>
  <si>
    <t>Increased by $1000 due to a donation for band uniforms</t>
  </si>
  <si>
    <t>03-01-2022</t>
  </si>
  <si>
    <t>SIGNUPGENIUS 8008 CORPORATE CENTER DDate 02/28/22 2059DBGBJ1BW 8398Card 3349/Recurring Withdrawal Debit Card - Business Debit</t>
  </si>
  <si>
    <t>03-02-2022</t>
  </si>
  <si>
    <t>Check Received 1,296.00Check Received 648.00Check Received 648.00Check Received 324.00/Deposit by Check</t>
  </si>
  <si>
    <t>03-03-2022</t>
  </si>
  <si>
    <t>2410</t>
  </si>
  <si>
    <t>Draft 2410 Tracer 809800000001895</t>
  </si>
  <si>
    <t>CO: AMZNIHHNHLKUEntry TYPE: AmazonSmil ID: 9215319235DATA: IHHNHLKU  Class Code: CCDACH Trace Number: 091000013006135/Deposit ACH AMZNIHHNHLKU</t>
  </si>
  <si>
    <t>03-08-2022</t>
  </si>
  <si>
    <t>2391</t>
  </si>
  <si>
    <t>Check cleared over the counter/Draft 2391 Tracer 810300000554859</t>
  </si>
  <si>
    <t>2388</t>
  </si>
  <si>
    <t>Draft 2388 Tracer 810300000000970</t>
  </si>
  <si>
    <t>2385</t>
  </si>
  <si>
    <t>Draft 2385 Tracer 810300000003218</t>
  </si>
  <si>
    <t>2392</t>
  </si>
  <si>
    <t>Draft 2392 Tracer 810300000003300</t>
  </si>
  <si>
    <t>03-14-2022</t>
  </si>
  <si>
    <t>2389</t>
  </si>
  <si>
    <t>Draft 2389 Tracer 810900000001970</t>
  </si>
  <si>
    <t>2387</t>
  </si>
  <si>
    <t>Draft 2387 Tracer 810900000000577</t>
  </si>
  <si>
    <t>03-15-2022</t>
  </si>
  <si>
    <t>2394</t>
  </si>
  <si>
    <t>Draft 2394 Tracer 811000000000605</t>
  </si>
  <si>
    <t>2418</t>
  </si>
  <si>
    <t>Draft 2418 Tracer 811000000000676</t>
  </si>
  <si>
    <t>2415</t>
  </si>
  <si>
    <t>Draft 2415 Tracer 811000000000630</t>
  </si>
  <si>
    <t>03-18-2022</t>
  </si>
  <si>
    <t>2386</t>
  </si>
  <si>
    <t>Draft 2386 Tracer 811300000001108</t>
  </si>
  <si>
    <t>03-22-2022</t>
  </si>
  <si>
    <t>2395</t>
  </si>
  <si>
    <t>Draft 2395 Tracer 811700000002350</t>
  </si>
  <si>
    <t>2384</t>
  </si>
  <si>
    <t>Draft 2384 Tracer 811700000000825</t>
  </si>
  <si>
    <t>03-24-2022</t>
  </si>
  <si>
    <t>Check Received 40.00Check Received 94.63/Deposit by Check</t>
  </si>
  <si>
    <t>03-29-2022</t>
  </si>
  <si>
    <t>SIGNUPGENIUS 8008 CORPORATE CENTER DDate 03/28/22 2087DBC1NLIA 8398Card 3349/Recurring Withdrawal Debit Card - Business Debit</t>
  </si>
  <si>
    <t>2397</t>
  </si>
  <si>
    <t>Draft 2397 Tracer 812400000001572</t>
  </si>
  <si>
    <t>03-31-2022</t>
  </si>
  <si>
    <t>Annual Percentage Yield Earned 0.11% from 03/01/22 through 03/31/22/Deposit Dividend DIVIDENDS</t>
  </si>
  <si>
    <t>Annual Percentage Yield Earned 0.20% from 03/01/22 through 03/31/22/Deposit Dividend DIVIDENDS</t>
  </si>
  <si>
    <t>B&amp;O</t>
  </si>
  <si>
    <t>Festival</t>
  </si>
  <si>
    <t>orch</t>
  </si>
  <si>
    <t>B&amp;O Fest</t>
  </si>
  <si>
    <t>Income</t>
  </si>
  <si>
    <t>Expenses</t>
  </si>
  <si>
    <t>Net</t>
  </si>
  <si>
    <t>Total Income:</t>
  </si>
  <si>
    <t>Adjudicators &amp; Recording</t>
  </si>
  <si>
    <t>Nine ensembles from MHS/JMS/NEMS/BC @ $324</t>
  </si>
  <si>
    <t>DHS Bands (3)</t>
  </si>
  <si>
    <t>DHS Orchestras (2)</t>
  </si>
  <si>
    <t>Covered by DHMB funds</t>
  </si>
  <si>
    <t>Total costs</t>
  </si>
  <si>
    <t>Notes</t>
  </si>
  <si>
    <t>2022 B&amp;O Festival</t>
  </si>
  <si>
    <t>04-04-2022</t>
  </si>
  <si>
    <t>2417</t>
  </si>
  <si>
    <t>Draft 2417 Tracer 813000000000931</t>
  </si>
  <si>
    <t>04-06-2022</t>
  </si>
  <si>
    <t>TYPE: Ludus proc ID: 1800948598CO: Ludus proceedsEntry Class Code: CCDACH Trace Number: 091000017672731/Deposit ACH Ludus proceeds</t>
  </si>
  <si>
    <t>04-07-2022</t>
  </si>
  <si>
    <t>TYPE: Ludus proc ID: 1800948598CO: Ludus proceedsEntry Class Code: CCDACH Trace Number: 091000010321829/Deposit ACH Ludus proceeds</t>
  </si>
  <si>
    <t>04-08-2022</t>
  </si>
  <si>
    <t>TYPE: Ludus proc ID: 1800948598CO: Ludus proceedsEntry Class Code: CCDACH Trace Number: 091000012280711/Deposit ACH Ludus proceeds</t>
  </si>
  <si>
    <t>04-11-2022</t>
  </si>
  <si>
    <t>2393</t>
  </si>
  <si>
    <t>Draft 2393 Tracer 813700000001398</t>
  </si>
  <si>
    <t>TYPE: Ludus proc ID: 1800948598CO: Ludus proceedsEntry Class Code: CCDACH Trace Number: 091000016312059/Deposit ACH Ludus proceeds</t>
  </si>
  <si>
    <t>04-12-2022</t>
  </si>
  <si>
    <t>TYPE: Ludus proc ID: 1800948598CO: Ludus proceedsEntry Class Code: CCDACH Trace Number: 091000017083414/Deposit ACH Ludus proceeds</t>
  </si>
  <si>
    <t>04-13-2022</t>
  </si>
  <si>
    <t>TYPE: Ludus proc ID: 1800948598CO: Ludus proceedsEntry Class Code: CCDACH Trace Number: 091000016733421/Deposit ACH Ludus proceeds</t>
  </si>
  <si>
    <t>04-14-2022</t>
  </si>
  <si>
    <t>TYPE: Ludus proc ID: 1800948598CO: Ludus proceedsEntry Class Code: CCDACH Trace Number: 091000018863835/Deposit ACH Ludus proceeds</t>
  </si>
  <si>
    <t>04-15-2022</t>
  </si>
  <si>
    <t>2419</t>
  </si>
  <si>
    <t>Draft 2419 Tracer 814100000001280</t>
  </si>
  <si>
    <t>TYPE: Ludus proc ID: 1800948598CO: Ludus proceedsEntry Class Code: CCDACH Trace Number: 091000015580739/Deposit ACH Ludus proceeds</t>
  </si>
  <si>
    <t>04-19-2022</t>
  </si>
  <si>
    <t>2398</t>
  </si>
  <si>
    <t>Draft 2398 Tracer 814500000001007</t>
  </si>
  <si>
    <t>2400</t>
  </si>
  <si>
    <t>Draft 2400 Tracer 814500000000705</t>
  </si>
  <si>
    <t>TYPE: Ludus proc ID: 1800948598CO: Ludus proceedsEntry Class Code: CCDACH Trace Number: 091000017007532/Deposit ACH Ludus proceeds</t>
  </si>
  <si>
    <t>04-22-2022</t>
  </si>
  <si>
    <t>TYPE: Ludus proc ID: 1800948598CO: Ludus proceedsEntry Class Code: CCDACH Trace Number: 091000012291341/Deposit ACH Ludus proceeds</t>
  </si>
  <si>
    <t>04-25-2022</t>
  </si>
  <si>
    <t>TYPE: Ludus proc ID: 1800948598CO: Ludus proceedsEntry Class Code: CCDACH Trace Number: 091000015259080/Deposit ACH Ludus proceeds</t>
  </si>
  <si>
    <t>04-26-2022</t>
  </si>
  <si>
    <t>2421</t>
  </si>
  <si>
    <t>Draft 2421 Tracer 815200000000854</t>
  </si>
  <si>
    <t>TYPE: Ludus proc ID: 1800948598CO: Ludus proceedsEntry Class Code: CCDACH Trace Number: 091000017878197/Deposit ACH Ludus proceeds</t>
  </si>
  <si>
    <t>04-27-2022</t>
  </si>
  <si>
    <t>2424</t>
  </si>
  <si>
    <t>Draft 2424 Tracer 815300000001957</t>
  </si>
  <si>
    <t>TYPE: Ludus proc ID: 1800948598CO: Ludus proceedsEntry Class Code: CCDACH Trace Number: 091000017161331/Deposit ACH Ludus proceeds</t>
  </si>
  <si>
    <t>04-29-2022</t>
  </si>
  <si>
    <t>SIGNUPGENIUS 8008 CORPORATE CENTER DDate 04/28/22 2118DBF3O9PF 8398Card 3349/Recurring Withdrawal Debit Card - Business Debit</t>
  </si>
  <si>
    <t>04-30-2022</t>
  </si>
  <si>
    <t>Annual Percentage Yield Earned 0.10% from 04/01/22 through 04/30/22/Deposit Dividend DIVIDENDS</t>
  </si>
  <si>
    <t>Annual Percentage Yield Earned 0.35% from 04/01/22 through 04/30/22/Deposit Dividend DIVIDENDS</t>
  </si>
  <si>
    <t>Jazz n More</t>
  </si>
  <si>
    <t xml:space="preserve"> </t>
  </si>
  <si>
    <t>#2425</t>
  </si>
  <si>
    <t>#2428</t>
  </si>
  <si>
    <t>#2429</t>
  </si>
  <si>
    <t>#2427</t>
  </si>
  <si>
    <t>#2426</t>
  </si>
  <si>
    <t>#2399</t>
  </si>
  <si>
    <t>#2422</t>
  </si>
  <si>
    <t>Costs not reflected</t>
  </si>
  <si>
    <t>Jazz and more</t>
  </si>
  <si>
    <t>chimes</t>
  </si>
  <si>
    <t>piano</t>
  </si>
  <si>
    <t>4/30/2022 Account Balances</t>
  </si>
  <si>
    <t>2021/2022 School Year Activity from 9/1/21 - 4/30/2022</t>
  </si>
  <si>
    <t>Hotels</t>
  </si>
  <si>
    <t>Food/Bev</t>
  </si>
  <si>
    <t>Sight reading music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</si>
</sst>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5" formatCode="&quot;$&quot;#,##0_);\(&quot;$&quot;#,##0\)"/>
    <numFmt numFmtId="7" formatCode="&quot;$&quot;#,##0.00_);\(&quot;$&quot;#,##0.00\)"/>
    <numFmt numFmtId="164" formatCode="&quot;$&quot;#,##0.00"/>
    <numFmt numFmtId="165" formatCode="mm/dd/yyyy;@"/>
    <numFmt numFmtId="166" formatCode="0.0%"/>
    <numFmt numFmtId="167" formatCode="&quot;#&quot;####"/>
  </numFmts>
  <fonts count="66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sz val="12"/>
      <name val="Arial"/>
      <family val="2"/>
    </font>
    <font>
      <sz val="9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b/>
      <sz val="15"/>
      <color indexed="54"/>
      <name val="Calibri"/>
      <family val="2"/>
    </font>
    <font>
      <b/>
      <sz val="11"/>
      <color indexed="54"/>
      <name val="Calibri"/>
      <family val="2"/>
    </font>
    <font>
      <sz val="11"/>
      <color indexed="52"/>
      <name val="Calibri"/>
      <family val="2"/>
    </font>
    <font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1"/>
      <color indexed="54"/>
      <name val="Calibri"/>
      <family val="2"/>
    </font>
    <font>
      <sz val="11"/>
      <color indexed="52"/>
      <name val="Calibri"/>
      <family val="2"/>
    </font>
    <font>
      <sz val="18"/>
      <color indexed="54"/>
      <name val="Calibri Light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indexed="52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3"/>
      <color indexed="54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u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color theme="1"/>
      <name val="Arial"/>
      <family val="2"/>
    </font>
    <font>
      <sz val="9"/>
      <color rgb="FFFFFF0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sz val="14"/>
      <color rgb="FFFF000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</font>
  </fonts>
  <fills count="4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27"/>
      </patternFill>
    </fill>
    <fill>
      <patternFill patternType="solid">
        <fgColor indexed="4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4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8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0"/>
      </left>
      <right/>
      <top/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/>
      <bottom style="thin">
        <color indexed="0"/>
      </bottom>
      <diagonal/>
    </border>
    <border>
      <left/>
      <right/>
      <top/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26">
    <xf numFmtId="0" fontId="0" fillId="0" borderId="0"/>
    <xf numFmtId="0" fontId="30" fillId="2" borderId="0" applyNumberFormat="0" applyBorder="0" applyAlignment="0" applyProtection="0"/>
    <xf numFmtId="0" fontId="30" fillId="2" borderId="0" applyNumberFormat="0" applyBorder="0" applyAlignment="0" applyProtection="0"/>
    <xf numFmtId="0" fontId="30" fillId="3" borderId="0" applyNumberFormat="0" applyBorder="0" applyAlignment="0" applyProtection="0"/>
    <xf numFmtId="0" fontId="30" fillId="3" borderId="0" applyNumberFormat="0" applyBorder="0" applyAlignment="0" applyProtection="0"/>
    <xf numFmtId="0" fontId="30" fillId="3" borderId="0" applyNumberFormat="0" applyBorder="0" applyAlignment="0" applyProtection="0"/>
    <xf numFmtId="0" fontId="30" fillId="14" borderId="0" applyNumberFormat="0" applyBorder="0" applyAlignment="0" applyProtection="0"/>
    <xf numFmtId="0" fontId="30" fillId="4" borderId="0" applyNumberFormat="0" applyBorder="0" applyAlignment="0" applyProtection="0"/>
    <xf numFmtId="0" fontId="30" fillId="4" borderId="0" applyNumberFormat="0" applyBorder="0" applyAlignment="0" applyProtection="0"/>
    <xf numFmtId="0" fontId="30" fillId="3" borderId="0" applyNumberFormat="0" applyBorder="0" applyAlignment="0" applyProtection="0"/>
    <xf numFmtId="0" fontId="30" fillId="15" borderId="0" applyNumberFormat="0" applyBorder="0" applyAlignment="0" applyProtection="0"/>
    <xf numFmtId="0" fontId="30" fillId="15" borderId="0" applyNumberFormat="0" applyBorder="0" applyAlignment="0" applyProtection="0"/>
    <xf numFmtId="0" fontId="30" fillId="5" borderId="0" applyNumberFormat="0" applyBorder="0" applyAlignment="0" applyProtection="0"/>
    <xf numFmtId="0" fontId="30" fillId="5" borderId="0" applyNumberFormat="0" applyBorder="0" applyAlignment="0" applyProtection="0"/>
    <xf numFmtId="0" fontId="30" fillId="5" borderId="0" applyNumberFormat="0" applyBorder="0" applyAlignment="0" applyProtection="0"/>
    <xf numFmtId="0" fontId="30" fillId="6" borderId="0" applyNumberFormat="0" applyBorder="0" applyAlignment="0" applyProtection="0"/>
    <xf numFmtId="0" fontId="30" fillId="6" borderId="0" applyNumberFormat="0" applyBorder="0" applyAlignment="0" applyProtection="0"/>
    <xf numFmtId="0" fontId="30" fillId="6" borderId="0" applyNumberFormat="0" applyBorder="0" applyAlignment="0" applyProtection="0"/>
    <xf numFmtId="0" fontId="30" fillId="16" borderId="0" applyNumberFormat="0" applyBorder="0" applyAlignment="0" applyProtection="0"/>
    <xf numFmtId="0" fontId="30" fillId="16" borderId="0" applyNumberFormat="0" applyBorder="0" applyAlignment="0" applyProtection="0"/>
    <xf numFmtId="0" fontId="30" fillId="3" borderId="0" applyNumberFormat="0" applyBorder="0" applyAlignment="0" applyProtection="0"/>
    <xf numFmtId="0" fontId="30" fillId="3" borderId="0" applyNumberFormat="0" applyBorder="0" applyAlignment="0" applyProtection="0"/>
    <xf numFmtId="0" fontId="30" fillId="17" borderId="0" applyNumberFormat="0" applyBorder="0" applyAlignment="0" applyProtection="0"/>
    <xf numFmtId="0" fontId="30" fillId="3" borderId="0" applyNumberFormat="0" applyBorder="0" applyAlignment="0" applyProtection="0"/>
    <xf numFmtId="0" fontId="30" fillId="3" borderId="0" applyNumberFormat="0" applyBorder="0" applyAlignment="0" applyProtection="0"/>
    <xf numFmtId="0" fontId="30" fillId="3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9" borderId="0" applyNumberFormat="0" applyBorder="0" applyAlignment="0" applyProtection="0"/>
    <xf numFmtId="0" fontId="30" fillId="19" borderId="0" applyNumberFormat="0" applyBorder="0" applyAlignment="0" applyProtection="0"/>
    <xf numFmtId="0" fontId="30" fillId="7" borderId="0" applyNumberFormat="0" applyBorder="0" applyAlignment="0" applyProtection="0"/>
    <xf numFmtId="0" fontId="30" fillId="7" borderId="0" applyNumberFormat="0" applyBorder="0" applyAlignment="0" applyProtection="0"/>
    <xf numFmtId="0" fontId="30" fillId="7" borderId="0" applyNumberFormat="0" applyBorder="0" applyAlignment="0" applyProtection="0"/>
    <xf numFmtId="0" fontId="30" fillId="8" borderId="0" applyNumberFormat="0" applyBorder="0" applyAlignment="0" applyProtection="0"/>
    <xf numFmtId="0" fontId="30" fillId="8" borderId="0" applyNumberFormat="0" applyBorder="0" applyAlignment="0" applyProtection="0"/>
    <xf numFmtId="0" fontId="30" fillId="8" borderId="0" applyNumberFormat="0" applyBorder="0" applyAlignment="0" applyProtection="0"/>
    <xf numFmtId="0" fontId="30" fillId="3" borderId="0" applyNumberFormat="0" applyBorder="0" applyAlignment="0" applyProtection="0"/>
    <xf numFmtId="0" fontId="30" fillId="3" borderId="0" applyNumberFormat="0" applyBorder="0" applyAlignment="0" applyProtection="0"/>
    <xf numFmtId="0" fontId="30" fillId="20" borderId="0" applyNumberFormat="0" applyBorder="0" applyAlignment="0" applyProtection="0"/>
    <xf numFmtId="0" fontId="30" fillId="21" borderId="0" applyNumberFormat="0" applyBorder="0" applyAlignment="0" applyProtection="0"/>
    <xf numFmtId="0" fontId="30" fillId="21" borderId="0" applyNumberFormat="0" applyBorder="0" applyAlignment="0" applyProtection="0"/>
    <xf numFmtId="0" fontId="30" fillId="22" borderId="0" applyNumberFormat="0" applyBorder="0" applyAlignment="0" applyProtection="0"/>
    <xf numFmtId="0" fontId="30" fillId="22" borderId="0" applyNumberFormat="0" applyBorder="0" applyAlignment="0" applyProtection="0"/>
    <xf numFmtId="0" fontId="30" fillId="23" borderId="0" applyNumberFormat="0" applyBorder="0" applyAlignment="0" applyProtection="0"/>
    <xf numFmtId="0" fontId="30" fillId="23" borderId="0" applyNumberFormat="0" applyBorder="0" applyAlignment="0" applyProtection="0"/>
    <xf numFmtId="0" fontId="30" fillId="9" borderId="0" applyNumberFormat="0" applyBorder="0" applyAlignment="0" applyProtection="0"/>
    <xf numFmtId="0" fontId="30" fillId="9" borderId="0" applyNumberFormat="0" applyBorder="0" applyAlignment="0" applyProtection="0"/>
    <xf numFmtId="0" fontId="30" fillId="9" borderId="0" applyNumberFormat="0" applyBorder="0" applyAlignment="0" applyProtection="0"/>
    <xf numFmtId="0" fontId="31" fillId="10" borderId="0" applyNumberFormat="0" applyBorder="0" applyAlignment="0" applyProtection="0"/>
    <xf numFmtId="0" fontId="31" fillId="10" borderId="0" applyNumberFormat="0" applyBorder="0" applyAlignment="0" applyProtection="0"/>
    <xf numFmtId="0" fontId="31" fillId="11" borderId="0" applyNumberFormat="0" applyBorder="0" applyAlignment="0" applyProtection="0"/>
    <xf numFmtId="0" fontId="31" fillId="11" borderId="0" applyNumberFormat="0" applyBorder="0" applyAlignment="0" applyProtection="0"/>
    <xf numFmtId="0" fontId="31" fillId="24" borderId="0" applyNumberFormat="0" applyBorder="0" applyAlignment="0" applyProtection="0"/>
    <xf numFmtId="0" fontId="31" fillId="12" borderId="0" applyNumberFormat="0" applyBorder="0" applyAlignment="0" applyProtection="0"/>
    <xf numFmtId="0" fontId="31" fillId="12" borderId="0" applyNumberFormat="0" applyBorder="0" applyAlignment="0" applyProtection="0"/>
    <xf numFmtId="0" fontId="31" fillId="25" borderId="0" applyNumberFormat="0" applyBorder="0" applyAlignment="0" applyProtection="0"/>
    <xf numFmtId="0" fontId="31" fillId="9" borderId="0" applyNumberFormat="0" applyBorder="0" applyAlignment="0" applyProtection="0"/>
    <xf numFmtId="0" fontId="31" fillId="9" borderId="0" applyNumberFormat="0" applyBorder="0" applyAlignment="0" applyProtection="0"/>
    <xf numFmtId="0" fontId="32" fillId="13" borderId="0" applyNumberFormat="0" applyBorder="0" applyAlignment="0" applyProtection="0"/>
    <xf numFmtId="0" fontId="32" fillId="13" borderId="0" applyNumberFormat="0" applyBorder="0" applyAlignment="0" applyProtection="0"/>
    <xf numFmtId="0" fontId="33" fillId="3" borderId="17" applyNumberFormat="0" applyAlignment="0" applyProtection="0"/>
    <xf numFmtId="0" fontId="33" fillId="26" borderId="17" applyNumberFormat="0" applyAlignment="0" applyProtection="0"/>
    <xf numFmtId="0" fontId="34" fillId="27" borderId="18" applyNumberFormat="0" applyAlignment="0" applyProtection="0"/>
    <xf numFmtId="0" fontId="35" fillId="0" borderId="0" applyNumberFormat="0" applyFill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22" fillId="0" borderId="1" applyNumberFormat="0" applyFill="0" applyAlignment="0" applyProtection="0"/>
    <xf numFmtId="0" fontId="26" fillId="0" borderId="1" applyNumberFormat="0" applyFill="0" applyAlignment="0" applyProtection="0"/>
    <xf numFmtId="0" fontId="37" fillId="0" borderId="19" applyNumberFormat="0" applyFill="0" applyAlignment="0" applyProtection="0"/>
    <xf numFmtId="0" fontId="37" fillId="0" borderId="19" applyNumberFormat="0" applyFill="0" applyAlignment="0" applyProtection="0"/>
    <xf numFmtId="0" fontId="23" fillId="0" borderId="2" applyNumberFormat="0" applyFill="0" applyAlignment="0" applyProtection="0"/>
    <xf numFmtId="0" fontId="27" fillId="0" borderId="2" applyNumberFormat="0" applyFill="0" applyAlignment="0" applyProtection="0"/>
    <xf numFmtId="0" fontId="23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38" fillId="3" borderId="17" applyNumberFormat="0" applyAlignment="0" applyProtection="0"/>
    <xf numFmtId="0" fontId="38" fillId="28" borderId="17" applyNumberFormat="0" applyAlignment="0" applyProtection="0"/>
    <xf numFmtId="0" fontId="24" fillId="0" borderId="3" applyNumberFormat="0" applyFill="0" applyAlignment="0" applyProtection="0"/>
    <xf numFmtId="0" fontId="28" fillId="0" borderId="3" applyNumberFormat="0" applyFill="0" applyAlignment="0" applyProtection="0"/>
    <xf numFmtId="0" fontId="39" fillId="29" borderId="0" applyNumberFormat="0" applyBorder="0" applyAlignment="0" applyProtection="0"/>
    <xf numFmtId="0" fontId="10" fillId="0" borderId="0"/>
    <xf numFmtId="0" fontId="9" fillId="0" borderId="0"/>
    <xf numFmtId="0" fontId="11" fillId="0" borderId="0"/>
    <xf numFmtId="0" fontId="8" fillId="30" borderId="20" applyNumberFormat="0" applyFont="0" applyAlignment="0" applyProtection="0"/>
    <xf numFmtId="0" fontId="7" fillId="30" borderId="20" applyNumberFormat="0" applyFont="0" applyAlignment="0" applyProtection="0"/>
    <xf numFmtId="0" fontId="21" fillId="30" borderId="20" applyNumberFormat="0" applyFont="0" applyAlignment="0" applyProtection="0"/>
    <xf numFmtId="0" fontId="40" fillId="3" borderId="21" applyNumberFormat="0" applyAlignment="0" applyProtection="0"/>
    <xf numFmtId="0" fontId="40" fillId="26" borderId="21" applyNumberFormat="0" applyAlignment="0" applyProtection="0"/>
    <xf numFmtId="0" fontId="25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41" fillId="0" borderId="4" applyNumberFormat="0" applyFill="0" applyAlignment="0" applyProtection="0"/>
    <xf numFmtId="0" fontId="41" fillId="0" borderId="4" applyNumberFormat="0" applyFill="0" applyAlignment="0" applyProtection="0"/>
    <xf numFmtId="0" fontId="42" fillId="0" borderId="0" applyNumberFormat="0" applyFill="0" applyBorder="0" applyAlignment="0" applyProtection="0"/>
    <xf numFmtId="0" fontId="43" fillId="0" borderId="0"/>
    <xf numFmtId="0" fontId="44" fillId="0" borderId="0" applyNumberFormat="0" applyFill="0" applyBorder="0" applyAlignment="0" applyProtection="0"/>
    <xf numFmtId="0" fontId="45" fillId="0" borderId="22" applyNumberFormat="0" applyFill="0" applyAlignment="0" applyProtection="0"/>
    <xf numFmtId="0" fontId="46" fillId="0" borderId="19" applyNumberFormat="0" applyFill="0" applyAlignment="0" applyProtection="0"/>
    <xf numFmtId="0" fontId="47" fillId="0" borderId="23" applyNumberFormat="0" applyFill="0" applyAlignment="0" applyProtection="0"/>
    <xf numFmtId="0" fontId="47" fillId="0" borderId="0" applyNumberFormat="0" applyFill="0" applyBorder="0" applyAlignment="0" applyProtection="0"/>
    <xf numFmtId="0" fontId="36" fillId="31" borderId="0" applyNumberFormat="0" applyBorder="0" applyAlignment="0" applyProtection="0"/>
    <xf numFmtId="0" fontId="32" fillId="32" borderId="0" applyNumberFormat="0" applyBorder="0" applyAlignment="0" applyProtection="0"/>
    <xf numFmtId="0" fontId="48" fillId="26" borderId="17" applyNumberFormat="0" applyAlignment="0" applyProtection="0"/>
    <xf numFmtId="0" fontId="49" fillId="0" borderId="24" applyNumberFormat="0" applyFill="0" applyAlignment="0" applyProtection="0"/>
    <xf numFmtId="0" fontId="6" fillId="30" borderId="20" applyNumberFormat="0" applyFont="0" applyAlignment="0" applyProtection="0"/>
    <xf numFmtId="0" fontId="41" fillId="0" borderId="25" applyNumberFormat="0" applyFill="0" applyAlignment="0" applyProtection="0"/>
    <xf numFmtId="0" fontId="31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6" borderId="0" applyNumberFormat="0" applyBorder="0" applyAlignment="0" applyProtection="0"/>
    <xf numFmtId="0" fontId="6" fillId="35" borderId="0" applyNumberFormat="0" applyBorder="0" applyAlignment="0" applyProtection="0"/>
    <xf numFmtId="0" fontId="31" fillId="36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20" borderId="0" applyNumberFormat="0" applyBorder="0" applyAlignment="0" applyProtection="0"/>
    <xf numFmtId="0" fontId="6" fillId="37" borderId="0" applyNumberFormat="0" applyBorder="0" applyAlignment="0" applyProtection="0"/>
    <xf numFmtId="0" fontId="6" fillId="38" borderId="0" applyNumberFormat="0" applyBorder="0" applyAlignment="0" applyProtection="0"/>
    <xf numFmtId="0" fontId="6" fillId="21" borderId="0" applyNumberFormat="0" applyBorder="0" applyAlignment="0" applyProtection="0"/>
    <xf numFmtId="0" fontId="31" fillId="39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22" borderId="0" applyNumberFormat="0" applyBorder="0" applyAlignment="0" applyProtection="0"/>
    <xf numFmtId="0" fontId="6" fillId="40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31" fillId="41" borderId="0" applyNumberFormat="0" applyBorder="0" applyAlignment="0" applyProtection="0"/>
    <xf numFmtId="0" fontId="6" fillId="42" borderId="0" applyNumberFormat="0" applyBorder="0" applyAlignment="0" applyProtection="0"/>
    <xf numFmtId="0" fontId="6" fillId="43" borderId="0" applyNumberFormat="0" applyBorder="0" applyAlignment="0" applyProtection="0"/>
    <xf numFmtId="0" fontId="6" fillId="44" borderId="0" applyNumberFormat="0" applyBorder="0" applyAlignment="0" applyProtection="0"/>
    <xf numFmtId="0" fontId="50" fillId="0" borderId="0"/>
    <xf numFmtId="0" fontId="5" fillId="30" borderId="20" applyNumberFormat="0" applyFont="0" applyAlignment="0" applyProtection="0"/>
    <xf numFmtId="0" fontId="5" fillId="34" borderId="0" applyNumberFormat="0" applyBorder="0" applyAlignment="0" applyProtection="0"/>
    <xf numFmtId="0" fontId="5" fillId="16" borderId="0" applyNumberFormat="0" applyBorder="0" applyAlignment="0" applyProtection="0"/>
    <xf numFmtId="0" fontId="5" fillId="35" borderId="0" applyNumberFormat="0" applyBorder="0" applyAlignment="0" applyProtection="0"/>
    <xf numFmtId="0" fontId="5" fillId="14" borderId="0" applyNumberFormat="0" applyBorder="0" applyAlignment="0" applyProtection="0"/>
    <xf numFmtId="0" fontId="5" fillId="17" borderId="0" applyNumberFormat="0" applyBorder="0" applyAlignment="0" applyProtection="0"/>
    <xf numFmtId="0" fontId="5" fillId="20" borderId="0" applyNumberFormat="0" applyBorder="0" applyAlignment="0" applyProtection="0"/>
    <xf numFmtId="0" fontId="5" fillId="37" borderId="0" applyNumberFormat="0" applyBorder="0" applyAlignment="0" applyProtection="0"/>
    <xf numFmtId="0" fontId="5" fillId="38" borderId="0" applyNumberFormat="0" applyBorder="0" applyAlignment="0" applyProtection="0"/>
    <xf numFmtId="0" fontId="5" fillId="21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22" borderId="0" applyNumberFormat="0" applyBorder="0" applyAlignment="0" applyProtection="0"/>
    <xf numFmtId="0" fontId="5" fillId="40" borderId="0" applyNumberFormat="0" applyBorder="0" applyAlignment="0" applyProtection="0"/>
    <xf numFmtId="0" fontId="5" fillId="19" borderId="0" applyNumberFormat="0" applyBorder="0" applyAlignment="0" applyProtection="0"/>
    <xf numFmtId="0" fontId="5" fillId="23" borderId="0" applyNumberFormat="0" applyBorder="0" applyAlignment="0" applyProtection="0"/>
    <xf numFmtId="0" fontId="5" fillId="42" borderId="0" applyNumberFormat="0" applyBorder="0" applyAlignment="0" applyProtection="0"/>
    <xf numFmtId="0" fontId="5" fillId="43" borderId="0" applyNumberFormat="0" applyBorder="0" applyAlignment="0" applyProtection="0"/>
    <xf numFmtId="0" fontId="5" fillId="44" borderId="0" applyNumberFormat="0" applyBorder="0" applyAlignment="0" applyProtection="0"/>
    <xf numFmtId="0" fontId="53" fillId="0" borderId="0"/>
    <xf numFmtId="0" fontId="4" fillId="30" borderId="20" applyNumberFormat="0" applyFont="0" applyAlignment="0" applyProtection="0"/>
    <xf numFmtId="0" fontId="4" fillId="34" borderId="0" applyNumberFormat="0" applyBorder="0" applyAlignment="0" applyProtection="0"/>
    <xf numFmtId="0" fontId="4" fillId="16" borderId="0" applyNumberFormat="0" applyBorder="0" applyAlignment="0" applyProtection="0"/>
    <xf numFmtId="0" fontId="4" fillId="35" borderId="0" applyNumberFormat="0" applyBorder="0" applyAlignment="0" applyProtection="0"/>
    <xf numFmtId="0" fontId="4" fillId="14" borderId="0" applyNumberFormat="0" applyBorder="0" applyAlignment="0" applyProtection="0"/>
    <xf numFmtId="0" fontId="4" fillId="17" borderId="0" applyNumberFormat="0" applyBorder="0" applyAlignment="0" applyProtection="0"/>
    <xf numFmtId="0" fontId="4" fillId="20" borderId="0" applyNumberFormat="0" applyBorder="0" applyAlignment="0" applyProtection="0"/>
    <xf numFmtId="0" fontId="4" fillId="37" borderId="0" applyNumberFormat="0" applyBorder="0" applyAlignment="0" applyProtection="0"/>
    <xf numFmtId="0" fontId="4" fillId="38" borderId="0" applyNumberFormat="0" applyBorder="0" applyAlignment="0" applyProtection="0"/>
    <xf numFmtId="0" fontId="4" fillId="21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22" borderId="0" applyNumberFormat="0" applyBorder="0" applyAlignment="0" applyProtection="0"/>
    <xf numFmtId="0" fontId="4" fillId="40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42" borderId="0" applyNumberFormat="0" applyBorder="0" applyAlignment="0" applyProtection="0"/>
    <xf numFmtId="0" fontId="4" fillId="43" borderId="0" applyNumberFormat="0" applyBorder="0" applyAlignment="0" applyProtection="0"/>
    <xf numFmtId="0" fontId="4" fillId="44" borderId="0" applyNumberFormat="0" applyBorder="0" applyAlignment="0" applyProtection="0"/>
    <xf numFmtId="0" fontId="3" fillId="30" borderId="20" applyNumberFormat="0" applyFont="0" applyAlignment="0" applyProtection="0"/>
    <xf numFmtId="0" fontId="3" fillId="34" borderId="0" applyNumberFormat="0" applyBorder="0" applyAlignment="0" applyProtection="0"/>
    <xf numFmtId="0" fontId="3" fillId="16" borderId="0" applyNumberFormat="0" applyBorder="0" applyAlignment="0" applyProtection="0"/>
    <xf numFmtId="0" fontId="3" fillId="35" borderId="0" applyNumberFormat="0" applyBorder="0" applyAlignment="0" applyProtection="0"/>
    <xf numFmtId="0" fontId="3" fillId="14" borderId="0" applyNumberFormat="0" applyBorder="0" applyAlignment="0" applyProtection="0"/>
    <xf numFmtId="0" fontId="3" fillId="17" borderId="0" applyNumberFormat="0" applyBorder="0" applyAlignment="0" applyProtection="0"/>
    <xf numFmtId="0" fontId="3" fillId="20" borderId="0" applyNumberFormat="0" applyBorder="0" applyAlignment="0" applyProtection="0"/>
    <xf numFmtId="0" fontId="3" fillId="37" borderId="0" applyNumberFormat="0" applyBorder="0" applyAlignment="0" applyProtection="0"/>
    <xf numFmtId="0" fontId="3" fillId="38" borderId="0" applyNumberFormat="0" applyBorder="0" applyAlignment="0" applyProtection="0"/>
    <xf numFmtId="0" fontId="3" fillId="21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22" borderId="0" applyNumberFormat="0" applyBorder="0" applyAlignment="0" applyProtection="0"/>
    <xf numFmtId="0" fontId="3" fillId="40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42" borderId="0" applyNumberFormat="0" applyBorder="0" applyAlignment="0" applyProtection="0"/>
    <xf numFmtId="0" fontId="3" fillId="43" borderId="0" applyNumberFormat="0" applyBorder="0" applyAlignment="0" applyProtection="0"/>
    <xf numFmtId="0" fontId="3" fillId="44" borderId="0" applyNumberFormat="0" applyBorder="0" applyAlignment="0" applyProtection="0"/>
    <xf numFmtId="0" fontId="54" fillId="0" borderId="0"/>
    <xf numFmtId="0" fontId="2" fillId="30" borderId="20" applyNumberFormat="0" applyFont="0" applyAlignment="0" applyProtection="0"/>
    <xf numFmtId="0" fontId="2" fillId="34" borderId="0" applyNumberFormat="0" applyBorder="0" applyAlignment="0" applyProtection="0"/>
    <xf numFmtId="0" fontId="2" fillId="16" borderId="0" applyNumberFormat="0" applyBorder="0" applyAlignment="0" applyProtection="0"/>
    <xf numFmtId="0" fontId="2" fillId="35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20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21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40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42" borderId="0" applyNumberFormat="0" applyBorder="0" applyAlignment="0" applyProtection="0"/>
    <xf numFmtId="0" fontId="2" fillId="43" borderId="0" applyNumberFormat="0" applyBorder="0" applyAlignment="0" applyProtection="0"/>
    <xf numFmtId="0" fontId="2" fillId="44" borderId="0" applyNumberFormat="0" applyBorder="0" applyAlignment="0" applyProtection="0"/>
    <xf numFmtId="0" fontId="1" fillId="30" borderId="20" applyNumberFormat="0" applyFont="0" applyAlignment="0" applyProtection="0"/>
    <xf numFmtId="0" fontId="1" fillId="34" borderId="0" applyNumberFormat="0" applyBorder="0" applyAlignment="0" applyProtection="0"/>
    <xf numFmtId="0" fontId="1" fillId="16" borderId="0" applyNumberFormat="0" applyBorder="0" applyAlignment="0" applyProtection="0"/>
    <xf numFmtId="0" fontId="1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21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40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58" fillId="0" borderId="0"/>
    <xf numFmtId="0" fontId="65" fillId="0" borderId="0"/>
  </cellStyleXfs>
  <cellXfs count="188">
    <xf numFmtId="0" fontId="0" fillId="0" borderId="0" xfId="0"/>
    <xf numFmtId="0" fontId="9" fillId="0" borderId="0" xfId="80" applyNumberFormat="1" applyFont="1" applyFill="1" applyBorder="1" applyAlignment="1" applyProtection="1"/>
    <xf numFmtId="0" fontId="9" fillId="0" borderId="0" xfId="80" applyFill="1" applyProtection="1">
      <protection locked="0"/>
    </xf>
    <xf numFmtId="164" fontId="9" fillId="0" borderId="0" xfId="80" applyNumberFormat="1" applyFill="1" applyAlignment="1">
      <alignment horizontal="right"/>
    </xf>
    <xf numFmtId="0" fontId="16" fillId="0" borderId="0" xfId="80" applyFont="1" applyFill="1" applyProtection="1">
      <protection locked="0"/>
    </xf>
    <xf numFmtId="10" fontId="9" fillId="0" borderId="0" xfId="80" applyNumberFormat="1" applyFill="1"/>
    <xf numFmtId="0" fontId="16" fillId="0" borderId="6" xfId="79" applyFont="1" applyFill="1" applyBorder="1" applyProtection="1">
      <protection locked="0"/>
    </xf>
    <xf numFmtId="0" fontId="12" fillId="0" borderId="0" xfId="80" applyFont="1" applyFill="1" applyProtection="1">
      <protection locked="0"/>
    </xf>
    <xf numFmtId="0" fontId="13" fillId="0" borderId="5" xfId="79" applyFont="1" applyFill="1" applyBorder="1" applyAlignment="1">
      <alignment vertical="center" textRotation="90"/>
    </xf>
    <xf numFmtId="0" fontId="12" fillId="0" borderId="9" xfId="79" applyFont="1" applyFill="1" applyBorder="1" applyProtection="1">
      <protection locked="0"/>
    </xf>
    <xf numFmtId="0" fontId="12" fillId="0" borderId="6" xfId="79" applyFont="1" applyFill="1" applyBorder="1" applyProtection="1">
      <protection locked="0"/>
    </xf>
    <xf numFmtId="0" fontId="16" fillId="0" borderId="12" xfId="79" applyFont="1" applyFill="1" applyBorder="1" applyProtection="1">
      <protection locked="0"/>
    </xf>
    <xf numFmtId="0" fontId="19" fillId="0" borderId="0" xfId="80" applyFont="1" applyFill="1" applyProtection="1">
      <protection locked="0"/>
    </xf>
    <xf numFmtId="0" fontId="20" fillId="0" borderId="0" xfId="80" applyFont="1" applyFill="1" applyProtection="1">
      <protection locked="0"/>
    </xf>
    <xf numFmtId="39" fontId="14" fillId="0" borderId="0" xfId="80" applyNumberFormat="1" applyFont="1" applyFill="1" applyProtection="1">
      <protection locked="0"/>
    </xf>
    <xf numFmtId="0" fontId="15" fillId="0" borderId="0" xfId="80" applyFont="1" applyFill="1" applyAlignment="1" applyProtection="1">
      <alignment horizontal="centerContinuous"/>
      <protection locked="0"/>
    </xf>
    <xf numFmtId="0" fontId="9" fillId="0" borderId="0" xfId="80" applyFont="1" applyFill="1" applyAlignment="1" applyProtection="1">
      <alignment horizontal="centerContinuous"/>
      <protection locked="0"/>
    </xf>
    <xf numFmtId="0" fontId="16" fillId="0" borderId="7" xfId="80" applyFont="1" applyFill="1" applyBorder="1" applyProtection="1">
      <protection locked="0"/>
    </xf>
    <xf numFmtId="39" fontId="17" fillId="0" borderId="7" xfId="80" applyNumberFormat="1" applyFont="1" applyFill="1" applyBorder="1" applyAlignment="1" applyProtection="1">
      <alignment horizontal="center" vertical="center" wrapText="1"/>
      <protection locked="0"/>
    </xf>
    <xf numFmtId="39" fontId="18" fillId="0" borderId="7" xfId="80" applyNumberFormat="1" applyFont="1" applyFill="1" applyBorder="1" applyAlignment="1" applyProtection="1">
      <alignment horizontal="center" vertical="center" wrapText="1"/>
      <protection locked="0"/>
    </xf>
    <xf numFmtId="39" fontId="17" fillId="0" borderId="5" xfId="80" applyNumberFormat="1" applyFont="1" applyFill="1" applyBorder="1" applyAlignment="1" applyProtection="1">
      <alignment horizontal="center" vertical="center" wrapText="1"/>
      <protection locked="0"/>
    </xf>
    <xf numFmtId="39" fontId="17" fillId="0" borderId="0" xfId="80" applyNumberFormat="1" applyFont="1" applyFill="1" applyAlignment="1" applyProtection="1">
      <alignment horizontal="center" vertical="center" wrapText="1"/>
      <protection locked="0"/>
    </xf>
    <xf numFmtId="0" fontId="16" fillId="0" borderId="7" xfId="79" applyFont="1" applyFill="1" applyBorder="1" applyProtection="1">
      <protection locked="0"/>
    </xf>
    <xf numFmtId="39" fontId="18" fillId="0" borderId="7" xfId="80" applyNumberFormat="1" applyFont="1" applyFill="1" applyBorder="1" applyProtection="1">
      <protection locked="0"/>
    </xf>
    <xf numFmtId="39" fontId="18" fillId="0" borderId="7" xfId="80" applyNumberFormat="1" applyFont="1" applyFill="1" applyBorder="1" applyAlignment="1" applyProtection="1">
      <alignment horizontal="right"/>
      <protection locked="0"/>
    </xf>
    <xf numFmtId="0" fontId="9" fillId="0" borderId="7" xfId="79" applyFont="1" applyFill="1" applyBorder="1" applyProtection="1">
      <protection locked="0"/>
    </xf>
    <xf numFmtId="0" fontId="12" fillId="0" borderId="7" xfId="80" applyFont="1" applyFill="1" applyBorder="1" applyProtection="1">
      <protection locked="0"/>
    </xf>
    <xf numFmtId="39" fontId="13" fillId="0" borderId="7" xfId="80" applyNumberFormat="1" applyFont="1" applyFill="1" applyBorder="1" applyProtection="1">
      <protection locked="0"/>
    </xf>
    <xf numFmtId="0" fontId="9" fillId="0" borderId="0" xfId="79" applyFont="1" applyFill="1" applyBorder="1" applyProtection="1">
      <protection locked="0"/>
    </xf>
    <xf numFmtId="39" fontId="13" fillId="0" borderId="13" xfId="80" applyNumberFormat="1" applyFont="1" applyFill="1" applyBorder="1" applyProtection="1">
      <protection locked="0"/>
    </xf>
    <xf numFmtId="0" fontId="9" fillId="0" borderId="6" xfId="79" applyFont="1" applyFill="1" applyBorder="1" applyProtection="1">
      <protection locked="0"/>
    </xf>
    <xf numFmtId="39" fontId="18" fillId="0" borderId="0" xfId="80" applyNumberFormat="1" applyFont="1" applyFill="1" applyProtection="1">
      <protection locked="0"/>
    </xf>
    <xf numFmtId="0" fontId="12" fillId="0" borderId="7" xfId="79" applyFont="1" applyFill="1" applyBorder="1" applyProtection="1">
      <protection locked="0"/>
    </xf>
    <xf numFmtId="39" fontId="17" fillId="0" borderId="0" xfId="80" applyNumberFormat="1" applyFont="1" applyFill="1" applyProtection="1">
      <protection locked="0"/>
    </xf>
    <xf numFmtId="39" fontId="14" fillId="0" borderId="7" xfId="80" applyNumberFormat="1" applyFont="1" applyFill="1" applyBorder="1" applyProtection="1">
      <protection locked="0"/>
    </xf>
    <xf numFmtId="39" fontId="9" fillId="0" borderId="0" xfId="80" applyNumberFormat="1" applyFont="1" applyFill="1" applyBorder="1" applyAlignment="1" applyProtection="1"/>
    <xf numFmtId="0" fontId="12" fillId="0" borderId="7" xfId="80" applyFont="1" applyFill="1" applyBorder="1"/>
    <xf numFmtId="39" fontId="17" fillId="0" borderId="0" xfId="80" applyNumberFormat="1" applyFont="1" applyFill="1" applyAlignment="1" applyProtection="1">
      <alignment horizontal="right"/>
      <protection locked="0"/>
    </xf>
    <xf numFmtId="39" fontId="18" fillId="0" borderId="0" xfId="80" applyNumberFormat="1" applyFont="1" applyFill="1" applyAlignment="1" applyProtection="1">
      <alignment horizontal="right"/>
      <protection locked="0"/>
    </xf>
    <xf numFmtId="39" fontId="14" fillId="0" borderId="0" xfId="80" applyNumberFormat="1" applyFont="1" applyFill="1" applyAlignment="1" applyProtection="1">
      <alignment horizontal="right"/>
      <protection locked="0"/>
    </xf>
    <xf numFmtId="39" fontId="13" fillId="0" borderId="0" xfId="80" applyNumberFormat="1" applyFont="1" applyFill="1" applyAlignment="1" applyProtection="1">
      <alignment horizontal="right"/>
      <protection locked="0"/>
    </xf>
    <xf numFmtId="0" fontId="0" fillId="0" borderId="7" xfId="0" applyBorder="1"/>
    <xf numFmtId="0" fontId="0" fillId="0" borderId="0" xfId="80" applyFont="1" applyFill="1" applyAlignment="1" applyProtection="1">
      <alignment horizontal="centerContinuous"/>
      <protection locked="0"/>
    </xf>
    <xf numFmtId="4" fontId="0" fillId="0" borderId="0" xfId="0" applyNumberFormat="1" applyFill="1"/>
    <xf numFmtId="4" fontId="12" fillId="0" borderId="0" xfId="0" applyNumberFormat="1" applyFont="1" applyFill="1" applyAlignment="1">
      <alignment horizontal="center"/>
    </xf>
    <xf numFmtId="4" fontId="12" fillId="0" borderId="7" xfId="0" applyNumberFormat="1" applyFont="1" applyFill="1" applyBorder="1"/>
    <xf numFmtId="10" fontId="0" fillId="0" borderId="0" xfId="0" applyNumberFormat="1"/>
    <xf numFmtId="0" fontId="9" fillId="0" borderId="0" xfId="80" applyFont="1" applyFill="1" applyAlignment="1" applyProtection="1">
      <alignment horizontal="center"/>
      <protection locked="0"/>
    </xf>
    <xf numFmtId="0" fontId="15" fillId="0" borderId="0" xfId="80" applyFont="1" applyFill="1" applyAlignment="1" applyProtection="1">
      <alignment horizontal="center"/>
      <protection locked="0"/>
    </xf>
    <xf numFmtId="39" fontId="13" fillId="0" borderId="7" xfId="80" applyNumberFormat="1" applyFont="1" applyFill="1" applyBorder="1" applyAlignment="1" applyProtection="1">
      <alignment horizontal="center"/>
      <protection locked="0"/>
    </xf>
    <xf numFmtId="39" fontId="18" fillId="0" borderId="7" xfId="80" applyNumberFormat="1" applyFont="1" applyFill="1" applyBorder="1" applyAlignment="1" applyProtection="1">
      <alignment horizontal="center"/>
      <protection locked="0"/>
    </xf>
    <xf numFmtId="39" fontId="17" fillId="0" borderId="0" xfId="80" applyNumberFormat="1" applyFont="1" applyFill="1" applyAlignment="1" applyProtection="1">
      <alignment horizontal="center"/>
      <protection locked="0"/>
    </xf>
    <xf numFmtId="7" fontId="14" fillId="0" borderId="7" xfId="80" applyNumberFormat="1" applyFont="1" applyFill="1" applyBorder="1" applyAlignment="1" applyProtection="1">
      <alignment horizontal="center"/>
      <protection locked="0"/>
    </xf>
    <xf numFmtId="39" fontId="14" fillId="0" borderId="0" xfId="80" applyNumberFormat="1" applyFont="1" applyFill="1" applyAlignment="1" applyProtection="1">
      <alignment horizontal="center"/>
      <protection locked="0"/>
    </xf>
    <xf numFmtId="0" fontId="51" fillId="0" borderId="0" xfId="0" applyFont="1" applyAlignment="1">
      <alignment horizontal="centerContinuous"/>
    </xf>
    <xf numFmtId="164" fontId="0" fillId="0" borderId="7" xfId="0" applyNumberFormat="1" applyBorder="1"/>
    <xf numFmtId="164" fontId="0" fillId="0" borderId="7" xfId="0" applyNumberFormat="1" applyBorder="1" applyAlignment="1">
      <alignment horizontal="center"/>
    </xf>
    <xf numFmtId="164" fontId="0" fillId="0" borderId="8" xfId="0" applyNumberFormat="1" applyBorder="1"/>
    <xf numFmtId="164" fontId="0" fillId="0" borderId="11" xfId="0" applyNumberFormat="1" applyBorder="1"/>
    <xf numFmtId="0" fontId="52" fillId="0" borderId="0" xfId="0" applyFont="1"/>
    <xf numFmtId="0" fontId="0" fillId="0" borderId="6" xfId="0" applyBorder="1"/>
    <xf numFmtId="0" fontId="0" fillId="0" borderId="0" xfId="0" applyAlignment="1">
      <alignment horizontal="centerContinuous"/>
    </xf>
    <xf numFmtId="14" fontId="0" fillId="0" borderId="0" xfId="0" applyNumberFormat="1" applyAlignment="1">
      <alignment horizontal="center"/>
    </xf>
    <xf numFmtId="164" fontId="0" fillId="0" borderId="0" xfId="0" applyNumberFormat="1"/>
    <xf numFmtId="14" fontId="0" fillId="0" borderId="7" xfId="0" applyNumberFormat="1" applyBorder="1" applyAlignment="1">
      <alignment horizontal="center"/>
    </xf>
    <xf numFmtId="164" fontId="0" fillId="0" borderId="7" xfId="0" applyNumberFormat="1" applyBorder="1" applyAlignment="1">
      <alignment horizontal="right"/>
    </xf>
    <xf numFmtId="164" fontId="0" fillId="0" borderId="15" xfId="0" applyNumberFormat="1" applyBorder="1"/>
    <xf numFmtId="164" fontId="0" fillId="0" borderId="14" xfId="0" applyNumberFormat="1" applyBorder="1" applyAlignment="1">
      <alignment horizontal="center"/>
    </xf>
    <xf numFmtId="164" fontId="0" fillId="0" borderId="6" xfId="0" applyNumberFormat="1" applyBorder="1"/>
    <xf numFmtId="5" fontId="55" fillId="0" borderId="15" xfId="80" applyNumberFormat="1" applyFont="1" applyBorder="1" applyProtection="1">
      <protection locked="0"/>
    </xf>
    <xf numFmtId="0" fontId="0" fillId="0" borderId="0" xfId="0" applyFont="1" applyFill="1" applyBorder="1"/>
    <xf numFmtId="7" fontId="9" fillId="0" borderId="0" xfId="80" applyNumberFormat="1" applyFont="1" applyFill="1" applyBorder="1" applyAlignment="1" applyProtection="1"/>
    <xf numFmtId="0" fontId="0" fillId="0" borderId="0" xfId="0" applyFill="1" applyBorder="1"/>
    <xf numFmtId="4" fontId="0" fillId="45" borderId="0" xfId="0" applyNumberFormat="1" applyFill="1"/>
    <xf numFmtId="0" fontId="0" fillId="0" borderId="0" xfId="80" applyNumberFormat="1" applyFont="1" applyFill="1" applyBorder="1" applyAlignment="1" applyProtection="1"/>
    <xf numFmtId="0" fontId="0" fillId="0" borderId="0" xfId="0"/>
    <xf numFmtId="4" fontId="12" fillId="0" borderId="10" xfId="0" applyNumberFormat="1" applyFont="1" applyFill="1" applyBorder="1" applyAlignment="1">
      <alignment horizontal="centerContinuous"/>
    </xf>
    <xf numFmtId="0" fontId="0" fillId="0" borderId="0" xfId="0" applyFill="1"/>
    <xf numFmtId="0" fontId="0" fillId="0" borderId="0" xfId="0" applyFont="1" applyFill="1"/>
    <xf numFmtId="165" fontId="0" fillId="0" borderId="0" xfId="0" applyNumberFormat="1" applyFill="1" applyAlignment="1">
      <alignment horizontal="right"/>
    </xf>
    <xf numFmtId="49" fontId="0" fillId="0" borderId="0" xfId="0" applyNumberFormat="1" applyFill="1"/>
    <xf numFmtId="0" fontId="9" fillId="0" borderId="0" xfId="80"/>
    <xf numFmtId="0" fontId="57" fillId="0" borderId="0" xfId="80" applyFont="1" applyProtection="1">
      <protection locked="0"/>
    </xf>
    <xf numFmtId="0" fontId="9" fillId="0" borderId="0" xfId="80" applyProtection="1">
      <protection locked="0"/>
    </xf>
    <xf numFmtId="0" fontId="60" fillId="0" borderId="0" xfId="80" applyFont="1" applyProtection="1">
      <protection locked="0"/>
    </xf>
    <xf numFmtId="0" fontId="61" fillId="0" borderId="0" xfId="80" applyFont="1" applyProtection="1">
      <protection locked="0"/>
    </xf>
    <xf numFmtId="0" fontId="57" fillId="0" borderId="0" xfId="80" applyFont="1" applyAlignment="1" applyProtection="1">
      <alignment horizontal="center"/>
      <protection locked="0"/>
    </xf>
    <xf numFmtId="0" fontId="9" fillId="0" borderId="15" xfId="80" applyBorder="1" applyProtection="1">
      <protection locked="0"/>
    </xf>
    <xf numFmtId="0" fontId="62" fillId="0" borderId="15" xfId="80" applyFont="1" applyBorder="1" applyProtection="1">
      <protection locked="0"/>
    </xf>
    <xf numFmtId="37" fontId="55" fillId="0" borderId="15" xfId="80" applyNumberFormat="1" applyFont="1" applyBorder="1" applyProtection="1">
      <protection locked="0"/>
    </xf>
    <xf numFmtId="37" fontId="55" fillId="0" borderId="0" xfId="80" applyNumberFormat="1" applyFont="1" applyProtection="1">
      <protection locked="0"/>
    </xf>
    <xf numFmtId="0" fontId="62" fillId="0" borderId="0" xfId="80" applyFont="1" applyProtection="1">
      <protection locked="0"/>
    </xf>
    <xf numFmtId="166" fontId="55" fillId="0" borderId="15" xfId="80" applyNumberFormat="1" applyFont="1" applyBorder="1" applyProtection="1">
      <protection locked="0"/>
    </xf>
    <xf numFmtId="9" fontId="55" fillId="0" borderId="0" xfId="80" applyNumberFormat="1" applyFont="1" applyProtection="1">
      <protection locked="0"/>
    </xf>
    <xf numFmtId="0" fontId="16" fillId="0" borderId="0" xfId="80" applyFont="1" applyProtection="1">
      <protection locked="0"/>
    </xf>
    <xf numFmtId="0" fontId="63" fillId="0" borderId="26" xfId="80" applyFont="1" applyBorder="1" applyAlignment="1" applyProtection="1">
      <alignment horizontal="center" vertical="center" wrapText="1"/>
      <protection locked="0"/>
    </xf>
    <xf numFmtId="0" fontId="63" fillId="0" borderId="0" xfId="80" applyFont="1" applyAlignment="1" applyProtection="1">
      <alignment horizontal="center" vertical="center" wrapText="1"/>
      <protection locked="0"/>
    </xf>
    <xf numFmtId="0" fontId="16" fillId="0" borderId="28" xfId="79" applyFont="1" applyBorder="1" applyProtection="1">
      <protection locked="0"/>
    </xf>
    <xf numFmtId="5" fontId="55" fillId="0" borderId="29" xfId="80" applyNumberFormat="1" applyFont="1" applyBorder="1" applyProtection="1">
      <protection locked="0"/>
    </xf>
    <xf numFmtId="5" fontId="55" fillId="0" borderId="29" xfId="80" applyNumberFormat="1" applyFont="1" applyBorder="1" applyAlignment="1" applyProtection="1">
      <alignment horizontal="right"/>
      <protection locked="0"/>
    </xf>
    <xf numFmtId="5" fontId="55" fillId="0" borderId="15" xfId="80" applyNumberFormat="1" applyFont="1" applyBorder="1" applyAlignment="1" applyProtection="1">
      <alignment horizontal="right"/>
      <protection locked="0"/>
    </xf>
    <xf numFmtId="0" fontId="16" fillId="0" borderId="28" xfId="80" applyFont="1" applyBorder="1" applyProtection="1">
      <protection locked="0"/>
    </xf>
    <xf numFmtId="0" fontId="9" fillId="0" borderId="31" xfId="79" applyFont="1" applyBorder="1" applyProtection="1">
      <protection locked="0"/>
    </xf>
    <xf numFmtId="0" fontId="12" fillId="0" borderId="0" xfId="80" applyFont="1" applyProtection="1">
      <protection locked="0"/>
    </xf>
    <xf numFmtId="5" fontId="64" fillId="0" borderId="15" xfId="80" applyNumberFormat="1" applyFont="1" applyBorder="1" applyProtection="1">
      <protection locked="0"/>
    </xf>
    <xf numFmtId="5" fontId="64" fillId="0" borderId="0" xfId="80" applyNumberFormat="1" applyFont="1" applyProtection="1">
      <protection locked="0"/>
    </xf>
    <xf numFmtId="5" fontId="64" fillId="0" borderId="26" xfId="80" applyNumberFormat="1" applyFont="1" applyBorder="1" applyProtection="1">
      <protection locked="0"/>
    </xf>
    <xf numFmtId="0" fontId="13" fillId="0" borderId="26" xfId="79" applyFont="1" applyBorder="1" applyAlignment="1">
      <alignment vertical="center" textRotation="90"/>
    </xf>
    <xf numFmtId="0" fontId="12" fillId="0" borderId="30" xfId="79" applyFont="1" applyBorder="1" applyProtection="1">
      <protection locked="0"/>
    </xf>
    <xf numFmtId="5" fontId="64" fillId="0" borderId="32" xfId="80" applyNumberFormat="1" applyFont="1" applyBorder="1" applyProtection="1">
      <protection locked="0"/>
    </xf>
    <xf numFmtId="5" fontId="64" fillId="0" borderId="30" xfId="80" applyNumberFormat="1" applyFont="1" applyBorder="1" applyProtection="1">
      <protection locked="0"/>
    </xf>
    <xf numFmtId="0" fontId="12" fillId="0" borderId="28" xfId="79" applyFont="1" applyBorder="1" applyProtection="1">
      <protection locked="0"/>
    </xf>
    <xf numFmtId="5" fontId="64" fillId="0" borderId="33" xfId="80" applyNumberFormat="1" applyFont="1" applyBorder="1" applyProtection="1">
      <protection locked="0"/>
    </xf>
    <xf numFmtId="0" fontId="12" fillId="0" borderId="34" xfId="79" applyFont="1" applyBorder="1" applyProtection="1">
      <protection locked="0"/>
    </xf>
    <xf numFmtId="5" fontId="64" fillId="0" borderId="34" xfId="80" applyNumberFormat="1" applyFont="1" applyBorder="1" applyProtection="1">
      <protection locked="0"/>
    </xf>
    <xf numFmtId="0" fontId="16" fillId="0" borderId="34" xfId="79" applyFont="1" applyBorder="1" applyProtection="1">
      <protection locked="0"/>
    </xf>
    <xf numFmtId="5" fontId="55" fillId="0" borderId="0" xfId="80" applyNumberFormat="1" applyFont="1" applyProtection="1">
      <protection locked="0"/>
    </xf>
    <xf numFmtId="0" fontId="12" fillId="0" borderId="30" xfId="80" applyFont="1" applyBorder="1" applyProtection="1">
      <protection locked="0"/>
    </xf>
    <xf numFmtId="3" fontId="55" fillId="0" borderId="0" xfId="80" applyNumberFormat="1" applyFont="1" applyProtection="1">
      <protection locked="0"/>
    </xf>
    <xf numFmtId="3" fontId="63" fillId="0" borderId="0" xfId="80" applyNumberFormat="1" applyFont="1" applyProtection="1">
      <protection locked="0"/>
    </xf>
    <xf numFmtId="3" fontId="63" fillId="0" borderId="0" xfId="80" applyNumberFormat="1" applyFont="1" applyAlignment="1" applyProtection="1">
      <alignment horizontal="right"/>
      <protection locked="0"/>
    </xf>
    <xf numFmtId="3" fontId="55" fillId="0" borderId="0" xfId="80" applyNumberFormat="1" applyFont="1" applyAlignment="1" applyProtection="1">
      <alignment horizontal="right"/>
      <protection locked="0"/>
    </xf>
    <xf numFmtId="5" fontId="64" fillId="0" borderId="28" xfId="80" applyNumberFormat="1" applyFont="1" applyBorder="1" applyProtection="1">
      <protection locked="0"/>
    </xf>
    <xf numFmtId="4" fontId="9" fillId="0" borderId="0" xfId="80" applyNumberFormat="1" applyFont="1" applyFill="1" applyBorder="1" applyAlignment="1" applyProtection="1"/>
    <xf numFmtId="164" fontId="9" fillId="0" borderId="0" xfId="80" applyNumberFormat="1" applyFill="1" applyAlignment="1">
      <alignment horizontal="left"/>
    </xf>
    <xf numFmtId="0" fontId="0" fillId="0" borderId="0" xfId="0"/>
    <xf numFmtId="0" fontId="12" fillId="0" borderId="10" xfId="0" applyFont="1" applyFill="1" applyBorder="1" applyAlignment="1">
      <alignment horizontal="centerContinuous"/>
    </xf>
    <xf numFmtId="0" fontId="12" fillId="0" borderId="7" xfId="0" applyFont="1" applyFill="1" applyBorder="1"/>
    <xf numFmtId="39" fontId="0" fillId="0" borderId="0" xfId="80" applyNumberFormat="1" applyFont="1" applyFill="1" applyBorder="1" applyAlignment="1" applyProtection="1"/>
    <xf numFmtId="0" fontId="0" fillId="0" borderId="6" xfId="79" applyFont="1" applyFill="1" applyBorder="1" applyProtection="1">
      <protection locked="0"/>
    </xf>
    <xf numFmtId="166" fontId="0" fillId="0" borderId="0" xfId="0" applyNumberFormat="1"/>
    <xf numFmtId="2" fontId="0" fillId="0" borderId="0" xfId="0" applyNumberFormat="1" applyFill="1"/>
    <xf numFmtId="2" fontId="65" fillId="0" borderId="0" xfId="225" applyNumberFormat="1" applyFill="1"/>
    <xf numFmtId="167" fontId="0" fillId="0" borderId="7" xfId="0" applyNumberFormat="1" applyBorder="1" applyAlignment="1">
      <alignment horizontal="left"/>
    </xf>
    <xf numFmtId="0" fontId="12" fillId="0" borderId="0" xfId="79" applyFont="1" applyFill="1" applyBorder="1" applyProtection="1">
      <protection locked="0"/>
    </xf>
    <xf numFmtId="39" fontId="13" fillId="0" borderId="0" xfId="80" applyNumberFormat="1" applyFont="1" applyFill="1" applyBorder="1" applyProtection="1">
      <protection locked="0"/>
    </xf>
    <xf numFmtId="39" fontId="13" fillId="0" borderId="0" xfId="80" applyNumberFormat="1" applyFont="1" applyFill="1" applyBorder="1" applyAlignment="1" applyProtection="1">
      <alignment horizontal="center"/>
      <protection locked="0"/>
    </xf>
    <xf numFmtId="0" fontId="12" fillId="0" borderId="15" xfId="79" applyFont="1" applyFill="1" applyBorder="1" applyProtection="1">
      <protection locked="0"/>
    </xf>
    <xf numFmtId="39" fontId="13" fillId="0" borderId="15" xfId="80" applyNumberFormat="1" applyFont="1" applyFill="1" applyBorder="1" applyProtection="1">
      <protection locked="0"/>
    </xf>
    <xf numFmtId="39" fontId="13" fillId="0" borderId="15" xfId="8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0" fontId="12" fillId="0" borderId="15" xfId="0" applyFont="1" applyBorder="1"/>
    <xf numFmtId="40" fontId="0" fillId="0" borderId="0" xfId="0" applyNumberFormat="1"/>
    <xf numFmtId="40" fontId="12" fillId="0" borderId="15" xfId="0" applyNumberFormat="1" applyFont="1" applyBorder="1"/>
    <xf numFmtId="40" fontId="0" fillId="0" borderId="15" xfId="0" applyNumberFormat="1" applyBorder="1"/>
    <xf numFmtId="5" fontId="55" fillId="0" borderId="15" xfId="80" applyNumberFormat="1" applyFont="1" applyFill="1" applyBorder="1" applyProtection="1">
      <protection locked="0"/>
    </xf>
    <xf numFmtId="5" fontId="55" fillId="0" borderId="15" xfId="80" applyNumberFormat="1" applyFont="1" applyFill="1" applyBorder="1" applyAlignment="1" applyProtection="1">
      <alignment horizontal="center"/>
      <protection locked="0"/>
    </xf>
    <xf numFmtId="39" fontId="13" fillId="0" borderId="0" xfId="80" applyNumberFormat="1" applyFont="1" applyFill="1" applyProtection="1">
      <protection locked="0"/>
    </xf>
    <xf numFmtId="39" fontId="13" fillId="0" borderId="5" xfId="80" applyNumberFormat="1" applyFont="1" applyFill="1" applyBorder="1" applyProtection="1">
      <protection locked="0"/>
    </xf>
    <xf numFmtId="39" fontId="13" fillId="0" borderId="5" xfId="80" applyNumberFormat="1" applyFont="1" applyFill="1" applyBorder="1" applyAlignment="1" applyProtection="1">
      <alignment horizontal="center"/>
      <protection locked="0"/>
    </xf>
    <xf numFmtId="39" fontId="18" fillId="0" borderId="8" xfId="80" applyNumberFormat="1" applyFont="1" applyFill="1" applyBorder="1" applyProtection="1">
      <protection locked="0"/>
    </xf>
    <xf numFmtId="39" fontId="18" fillId="0" borderId="8" xfId="80" applyNumberFormat="1" applyFont="1" applyFill="1" applyBorder="1" applyAlignment="1" applyProtection="1">
      <alignment horizontal="right"/>
      <protection locked="0"/>
    </xf>
    <xf numFmtId="39" fontId="13" fillId="0" borderId="10" xfId="80" applyNumberFormat="1" applyFont="1" applyFill="1" applyBorder="1" applyProtection="1">
      <protection locked="0"/>
    </xf>
    <xf numFmtId="39" fontId="13" fillId="0" borderId="9" xfId="80" applyNumberFormat="1" applyFont="1" applyFill="1" applyBorder="1" applyProtection="1">
      <protection locked="0"/>
    </xf>
    <xf numFmtId="39" fontId="13" fillId="0" borderId="11" xfId="80" applyNumberFormat="1" applyFont="1" applyFill="1" applyBorder="1" applyProtection="1">
      <protection locked="0"/>
    </xf>
    <xf numFmtId="39" fontId="13" fillId="0" borderId="6" xfId="80" applyNumberFormat="1" applyFont="1" applyFill="1" applyBorder="1" applyProtection="1">
      <protection locked="0"/>
    </xf>
    <xf numFmtId="39" fontId="18" fillId="0" borderId="12" xfId="80" applyNumberFormat="1" applyFont="1" applyFill="1" applyBorder="1" applyProtection="1">
      <protection locked="0"/>
    </xf>
    <xf numFmtId="39" fontId="18" fillId="0" borderId="0" xfId="80" applyNumberFormat="1" applyFont="1" applyFill="1" applyBorder="1" applyAlignment="1" applyProtection="1">
      <alignment horizontal="center"/>
      <protection locked="0"/>
    </xf>
    <xf numFmtId="39" fontId="55" fillId="0" borderId="7" xfId="80" applyNumberFormat="1" applyFont="1" applyFill="1" applyBorder="1" applyProtection="1">
      <protection locked="0"/>
    </xf>
    <xf numFmtId="39" fontId="56" fillId="0" borderId="7" xfId="80" applyNumberFormat="1" applyFont="1" applyFill="1" applyBorder="1" applyProtection="1">
      <protection locked="0"/>
    </xf>
    <xf numFmtId="0" fontId="59" fillId="0" borderId="0" xfId="80" applyFont="1" applyAlignment="1" applyProtection="1">
      <alignment horizontal="center"/>
      <protection locked="0"/>
    </xf>
    <xf numFmtId="0" fontId="13" fillId="0" borderId="27" xfId="79" applyFont="1" applyBorder="1" applyAlignment="1">
      <alignment horizontal="center" vertical="center" textRotation="90" wrapText="1"/>
    </xf>
    <xf numFmtId="0" fontId="13" fillId="0" borderId="26" xfId="79" applyFont="1" applyBorder="1" applyAlignment="1">
      <alignment horizontal="center" vertical="center" textRotation="90" wrapText="1"/>
    </xf>
    <xf numFmtId="0" fontId="13" fillId="0" borderId="30" xfId="79" applyFont="1" applyBorder="1" applyAlignment="1">
      <alignment horizontal="center" vertical="center" textRotation="90" wrapText="1"/>
    </xf>
    <xf numFmtId="0" fontId="13" fillId="0" borderId="14" xfId="79" applyFont="1" applyFill="1" applyBorder="1" applyAlignment="1">
      <alignment horizontal="center" vertical="center" textRotation="90" wrapText="1"/>
    </xf>
    <xf numFmtId="0" fontId="13" fillId="0" borderId="16" xfId="79" applyFont="1" applyFill="1" applyBorder="1" applyAlignment="1">
      <alignment horizontal="center" vertical="center" textRotation="90" wrapText="1"/>
    </xf>
    <xf numFmtId="0" fontId="13" fillId="0" borderId="13" xfId="79" applyFont="1" applyFill="1" applyBorder="1" applyAlignment="1">
      <alignment horizontal="center" vertical="center" textRotation="90" wrapText="1"/>
    </xf>
    <xf numFmtId="0" fontId="12" fillId="0" borderId="14" xfId="80" applyFont="1" applyFill="1" applyBorder="1" applyAlignment="1" applyProtection="1">
      <alignment horizontal="center" vertical="center" textRotation="90" wrapText="1"/>
      <protection locked="0"/>
    </xf>
    <xf numFmtId="0" fontId="12" fillId="0" borderId="16" xfId="80" applyFont="1" applyFill="1" applyBorder="1" applyAlignment="1" applyProtection="1">
      <alignment horizontal="center" vertical="center" textRotation="90" wrapText="1"/>
      <protection locked="0"/>
    </xf>
    <xf numFmtId="0" fontId="12" fillId="0" borderId="13" xfId="80" applyFont="1" applyFill="1" applyBorder="1" applyAlignment="1" applyProtection="1">
      <alignment horizontal="center" vertical="center" textRotation="90" wrapText="1"/>
      <protection locked="0"/>
    </xf>
    <xf numFmtId="0" fontId="12" fillId="0" borderId="15" xfId="80" applyNumberFormat="1" applyFont="1" applyFill="1" applyBorder="1" applyAlignment="1" applyProtection="1">
      <alignment horizontal="center" vertical="center" textRotation="90" wrapText="1"/>
    </xf>
    <xf numFmtId="0" fontId="15" fillId="0" borderId="0" xfId="0" applyFont="1" applyAlignment="1">
      <alignment horizontal="center"/>
    </xf>
    <xf numFmtId="0" fontId="12" fillId="0" borderId="0" xfId="0" applyFont="1" applyFill="1" applyAlignment="1">
      <alignment horizontal="centerContinuous"/>
    </xf>
    <xf numFmtId="0" fontId="12" fillId="0" borderId="0" xfId="0" applyFont="1" applyFill="1" applyAlignment="1">
      <alignment horizontal="center"/>
    </xf>
    <xf numFmtId="164" fontId="12" fillId="0" borderId="0" xfId="0" applyNumberFormat="1" applyFont="1" applyFill="1" applyAlignment="1">
      <alignment horizontal="center"/>
    </xf>
    <xf numFmtId="165" fontId="54" fillId="0" borderId="0" xfId="185" applyNumberFormat="1" applyFill="1"/>
    <xf numFmtId="49" fontId="54" fillId="0" borderId="0" xfId="185" applyNumberFormat="1" applyFill="1"/>
    <xf numFmtId="2" fontId="54" fillId="0" borderId="0" xfId="185" applyNumberFormat="1" applyFill="1"/>
    <xf numFmtId="165" fontId="0" fillId="0" borderId="0" xfId="0" applyNumberFormat="1" applyFill="1"/>
    <xf numFmtId="165" fontId="58" fillId="0" borderId="0" xfId="224" applyNumberFormat="1" applyFill="1" applyAlignment="1">
      <alignment horizontal="right"/>
    </xf>
    <xf numFmtId="49" fontId="58" fillId="0" borderId="0" xfId="224" applyNumberFormat="1" applyFill="1"/>
    <xf numFmtId="2" fontId="58" fillId="0" borderId="0" xfId="224" applyNumberFormat="1" applyFill="1"/>
    <xf numFmtId="49" fontId="0" fillId="0" borderId="0" xfId="224" applyNumberFormat="1" applyFont="1" applyFill="1"/>
    <xf numFmtId="165" fontId="65" fillId="0" borderId="0" xfId="225" applyNumberFormat="1" applyFill="1" applyAlignment="1">
      <alignment horizontal="right"/>
    </xf>
    <xf numFmtId="49" fontId="65" fillId="0" borderId="0" xfId="225" applyNumberFormat="1" applyFill="1"/>
    <xf numFmtId="14" fontId="0" fillId="0" borderId="14" xfId="0" applyNumberFormat="1" applyBorder="1" applyAlignment="1">
      <alignment horizontal="center"/>
    </xf>
    <xf numFmtId="164" fontId="0" fillId="0" borderId="13" xfId="0" applyNumberFormat="1" applyBorder="1" applyAlignment="1">
      <alignment horizontal="right"/>
    </xf>
    <xf numFmtId="167" fontId="0" fillId="0" borderId="15" xfId="0" applyNumberFormat="1" applyBorder="1" applyAlignment="1">
      <alignment horizontal="left"/>
    </xf>
  </cellXfs>
  <cellStyles count="226">
    <cellStyle name="20% - Accent1" xfId="1" builtinId="30" customBuiltin="1"/>
    <cellStyle name="20% - Accent1 2" xfId="2" xr:uid="{00000000-0005-0000-0000-000001000000}"/>
    <cellStyle name="20% - Accent1 3" xfId="3" xr:uid="{00000000-0005-0000-0000-000002000000}"/>
    <cellStyle name="20% - Accent1 4" xfId="105" xr:uid="{89A1490D-065B-4155-A1C6-35EEC59254F8}"/>
    <cellStyle name="20% - Accent1 5" xfId="128" xr:uid="{345CEF12-D544-4527-85AE-0D0AB9B01156}"/>
    <cellStyle name="20% - Accent1 6" xfId="148" xr:uid="{6ACDBA58-4B95-4027-9FE3-E47CEB62E0A5}"/>
    <cellStyle name="20% - Accent1 7" xfId="167" xr:uid="{1B65AFB7-D256-4CE8-B3D8-48354526AAF1}"/>
    <cellStyle name="20% - Accent1 8" xfId="187" xr:uid="{93E23F7E-F0E5-4588-A72E-BDDAD6911699}"/>
    <cellStyle name="20% - Accent1 9" xfId="206" xr:uid="{12D3FE1C-CA08-48F6-B360-F4310C39624C}"/>
    <cellStyle name="20% - Accent2" xfId="4" builtinId="34" customBuiltin="1"/>
    <cellStyle name="20% - Accent2 2" xfId="5" xr:uid="{00000000-0005-0000-0000-000004000000}"/>
    <cellStyle name="20% - Accent2 3" xfId="6" xr:uid="{00000000-0005-0000-0000-000005000000}"/>
    <cellStyle name="20% - Accent2 4" xfId="109" xr:uid="{96115CA6-4252-40A1-A759-9710C5075F61}"/>
    <cellStyle name="20% - Accent2 5" xfId="131" xr:uid="{4E16A4C2-E4F6-4A89-B954-3DB563B048D0}"/>
    <cellStyle name="20% - Accent2 6" xfId="151" xr:uid="{E349B7E0-4024-4E6B-876A-FF6906A6FDC8}"/>
    <cellStyle name="20% - Accent2 7" xfId="170" xr:uid="{11F1BC97-C846-40B7-BB0D-270B9194DEDE}"/>
    <cellStyle name="20% - Accent2 8" xfId="190" xr:uid="{A49AD23D-C1F5-4837-BC1F-B53D8F2C852D}"/>
    <cellStyle name="20% - Accent2 9" xfId="209" xr:uid="{C94885CB-5F1B-4004-B70B-3F6C48004AFD}"/>
    <cellStyle name="20% - Accent3" xfId="7" builtinId="38" customBuiltin="1"/>
    <cellStyle name="20% - Accent3 2" xfId="8" xr:uid="{00000000-0005-0000-0000-000007000000}"/>
    <cellStyle name="20% - Accent3 3" xfId="9" xr:uid="{00000000-0005-0000-0000-000008000000}"/>
    <cellStyle name="20% - Accent3 4" xfId="112" xr:uid="{3ACE39B3-FBCB-494A-88AA-3C287B95D275}"/>
    <cellStyle name="20% - Accent3 5" xfId="134" xr:uid="{47941148-D3FA-41B0-89EF-EFD753C7BBC4}"/>
    <cellStyle name="20% - Accent3 6" xfId="154" xr:uid="{B75497FD-6970-4C76-9620-D32A8A757589}"/>
    <cellStyle name="20% - Accent3 7" xfId="173" xr:uid="{2C2535AE-3192-4091-923A-33136EDF5EF5}"/>
    <cellStyle name="20% - Accent3 8" xfId="193" xr:uid="{778695A6-0C3B-4D6E-885C-0CCE010C2E17}"/>
    <cellStyle name="20% - Accent3 9" xfId="212" xr:uid="{E980EB80-A0FB-4409-BC70-7F976E185F02}"/>
    <cellStyle name="20% - Accent4" xfId="10" builtinId="42" customBuiltin="1"/>
    <cellStyle name="20% - Accent4 2" xfId="11" xr:uid="{00000000-0005-0000-0000-00000A000000}"/>
    <cellStyle name="20% - Accent4 3" xfId="116" xr:uid="{69E1E2C5-F964-4EF8-ADA5-B36F2F8D8405}"/>
    <cellStyle name="20% - Accent4 4" xfId="137" xr:uid="{3E6105A1-67B9-4F94-8525-6DFAF1148CD1}"/>
    <cellStyle name="20% - Accent4 5" xfId="157" xr:uid="{3AF0C283-322B-47CA-B40A-88DF2BEE4B39}"/>
    <cellStyle name="20% - Accent4 6" xfId="176" xr:uid="{6378E596-58C7-4BF8-BCE9-B583264B274E}"/>
    <cellStyle name="20% - Accent4 7" xfId="196" xr:uid="{59907EAA-1202-4932-8574-312A58CC5B30}"/>
    <cellStyle name="20% - Accent4 8" xfId="215" xr:uid="{1B173173-4A2F-4EC5-B165-21D4106021E2}"/>
    <cellStyle name="20% - Accent5" xfId="12" builtinId="46" customBuiltin="1"/>
    <cellStyle name="20% - Accent5 2" xfId="13" xr:uid="{00000000-0005-0000-0000-00000C000000}"/>
    <cellStyle name="20% - Accent5 3" xfId="14" xr:uid="{00000000-0005-0000-0000-00000D000000}"/>
    <cellStyle name="20% - Accent5 4" xfId="119" xr:uid="{333FE249-0512-4979-8C77-6231F71278CD}"/>
    <cellStyle name="20% - Accent5 5" xfId="140" xr:uid="{ED344C21-C717-48D7-87D3-CF0102599847}"/>
    <cellStyle name="20% - Accent5 6" xfId="160" xr:uid="{736F4742-B955-409F-B4AE-F9BEE21B2B6D}"/>
    <cellStyle name="20% - Accent5 7" xfId="179" xr:uid="{576CA8AA-B0A8-47F6-8C0F-763D5285E54B}"/>
    <cellStyle name="20% - Accent5 8" xfId="199" xr:uid="{3AE0B774-42CF-4D0E-9FCD-3F2B63B7A6AA}"/>
    <cellStyle name="20% - Accent5 9" xfId="218" xr:uid="{1B3F9139-37E3-4A33-8156-F8E953C64A0B}"/>
    <cellStyle name="20% - Accent6" xfId="15" builtinId="50" customBuiltin="1"/>
    <cellStyle name="20% - Accent6 2" xfId="16" xr:uid="{00000000-0005-0000-0000-00000F000000}"/>
    <cellStyle name="20% - Accent6 3" xfId="17" xr:uid="{00000000-0005-0000-0000-000010000000}"/>
    <cellStyle name="20% - Accent6 4" xfId="123" xr:uid="{18AA1F6B-3050-4AB6-B99B-872534457C2A}"/>
    <cellStyle name="20% - Accent6 5" xfId="143" xr:uid="{181CD0F5-E560-42D2-845C-03BD64B36B93}"/>
    <cellStyle name="20% - Accent6 6" xfId="163" xr:uid="{4023262A-2C46-4881-813F-FA2A3507C77E}"/>
    <cellStyle name="20% - Accent6 7" xfId="182" xr:uid="{2A0536D4-1797-4E68-8ED6-129DAD2017C2}"/>
    <cellStyle name="20% - Accent6 8" xfId="202" xr:uid="{A32157AD-F753-4114-B251-84CB86A827D4}"/>
    <cellStyle name="20% - Accent6 9" xfId="221" xr:uid="{F4C39C53-E25F-4075-8622-956910A16925}"/>
    <cellStyle name="40% - Accent1" xfId="18" builtinId="31" customBuiltin="1"/>
    <cellStyle name="40% - Accent1 2" xfId="19" xr:uid="{00000000-0005-0000-0000-000012000000}"/>
    <cellStyle name="40% - Accent1 3" xfId="106" xr:uid="{6F9D479C-11A1-49A8-B4E6-B08753DBCE36}"/>
    <cellStyle name="40% - Accent1 4" xfId="129" xr:uid="{AD45B703-5A3D-4724-8B64-42349F6DD74A}"/>
    <cellStyle name="40% - Accent1 5" xfId="149" xr:uid="{F826008F-F3E8-4AC7-BFBD-46568F8C09AB}"/>
    <cellStyle name="40% - Accent1 6" xfId="168" xr:uid="{22BAA28C-6E2A-4881-A29D-596929FF8346}"/>
    <cellStyle name="40% - Accent1 7" xfId="188" xr:uid="{C4056470-8389-4892-9EDA-5DBB89CCDAA7}"/>
    <cellStyle name="40% - Accent1 8" xfId="207" xr:uid="{06CF9E5F-AC27-4D69-A03A-E71B4A0FDE25}"/>
    <cellStyle name="40% - Accent2" xfId="20" builtinId="35" customBuiltin="1"/>
    <cellStyle name="40% - Accent2 2" xfId="21" xr:uid="{00000000-0005-0000-0000-000014000000}"/>
    <cellStyle name="40% - Accent2 3" xfId="22" xr:uid="{00000000-0005-0000-0000-000015000000}"/>
    <cellStyle name="40% - Accent2 4" xfId="110" xr:uid="{D4AA961A-71EE-4BEB-87E0-41BDA8CBE392}"/>
    <cellStyle name="40% - Accent2 5" xfId="132" xr:uid="{EF93C28D-8A15-4580-AC46-783D0F8C20B3}"/>
    <cellStyle name="40% - Accent2 6" xfId="152" xr:uid="{9325C0F7-D54D-4360-82B8-77082DF0DB7F}"/>
    <cellStyle name="40% - Accent2 7" xfId="171" xr:uid="{BDAE1CBA-BF20-49A1-A0B5-346534481289}"/>
    <cellStyle name="40% - Accent2 8" xfId="191" xr:uid="{2A9C195A-3315-4FB8-952D-E4A3E6CB09D0}"/>
    <cellStyle name="40% - Accent2 9" xfId="210" xr:uid="{4D400C05-1877-4E7B-BB58-085BB5D22F45}"/>
    <cellStyle name="40% - Accent3" xfId="23" builtinId="39" customBuiltin="1"/>
    <cellStyle name="40% - Accent3 2" xfId="24" xr:uid="{00000000-0005-0000-0000-000017000000}"/>
    <cellStyle name="40% - Accent3 3" xfId="25" xr:uid="{00000000-0005-0000-0000-000018000000}"/>
    <cellStyle name="40% - Accent3 4" xfId="113" xr:uid="{E887F799-C1AF-45DF-81FB-9F0084FD4F23}"/>
    <cellStyle name="40% - Accent3 5" xfId="135" xr:uid="{9EFE8E2B-2842-459F-A9DD-1ABACD227879}"/>
    <cellStyle name="40% - Accent3 6" xfId="155" xr:uid="{5DC3A83F-96DD-47BB-ACF5-12A1F9F116FD}"/>
    <cellStyle name="40% - Accent3 7" xfId="174" xr:uid="{D293A860-DE51-40BC-BBF4-DAC096DFD446}"/>
    <cellStyle name="40% - Accent3 8" xfId="194" xr:uid="{34C7DA50-6B3E-4C7F-8758-8E30A8CBCF66}"/>
    <cellStyle name="40% - Accent3 9" xfId="213" xr:uid="{3B44EBDC-02ED-49CF-B15D-0FC3631542EC}"/>
    <cellStyle name="40% - Accent4" xfId="26" builtinId="43" customBuiltin="1"/>
    <cellStyle name="40% - Accent4 2" xfId="27" xr:uid="{00000000-0005-0000-0000-00001A000000}"/>
    <cellStyle name="40% - Accent4 3" xfId="117" xr:uid="{551EBB41-6A1A-415C-9ECE-60AD199ABA54}"/>
    <cellStyle name="40% - Accent4 4" xfId="138" xr:uid="{15036824-81A9-43BB-882A-C62D0A4C9A29}"/>
    <cellStyle name="40% - Accent4 5" xfId="158" xr:uid="{D5D570CB-2786-4448-B53D-177FFADD1D0C}"/>
    <cellStyle name="40% - Accent4 6" xfId="177" xr:uid="{09EC2B88-31C5-484B-BECF-DF3B0962BED7}"/>
    <cellStyle name="40% - Accent4 7" xfId="197" xr:uid="{585604E5-7006-4D58-93CC-28011F7DC794}"/>
    <cellStyle name="40% - Accent4 8" xfId="216" xr:uid="{C655B75B-835D-4E2D-B294-5594FEADA884}"/>
    <cellStyle name="40% - Accent5" xfId="28" builtinId="47" customBuiltin="1"/>
    <cellStyle name="40% - Accent5 2" xfId="29" xr:uid="{00000000-0005-0000-0000-00001C000000}"/>
    <cellStyle name="40% - Accent5 3" xfId="120" xr:uid="{3C57CF3D-C53D-469F-ACCE-CF649DEDA5FB}"/>
    <cellStyle name="40% - Accent5 4" xfId="141" xr:uid="{9658703F-DBDC-45ED-822C-4E3720E440E2}"/>
    <cellStyle name="40% - Accent5 5" xfId="161" xr:uid="{1A904107-3205-4963-9021-1C2BAEF5E015}"/>
    <cellStyle name="40% - Accent5 6" xfId="180" xr:uid="{60565D82-A843-4700-85D4-39A4C7373B4C}"/>
    <cellStyle name="40% - Accent5 7" xfId="200" xr:uid="{C42CD934-6D5C-4873-AAC9-71A3E29F42B6}"/>
    <cellStyle name="40% - Accent5 8" xfId="219" xr:uid="{3A7A957D-2456-46F4-BA14-6C0798F08CE0}"/>
    <cellStyle name="40% - Accent6" xfId="30" builtinId="51" customBuiltin="1"/>
    <cellStyle name="40% - Accent6 2" xfId="31" xr:uid="{00000000-0005-0000-0000-00001E000000}"/>
    <cellStyle name="40% - Accent6 3" xfId="32" xr:uid="{00000000-0005-0000-0000-00001F000000}"/>
    <cellStyle name="40% - Accent6 4" xfId="124" xr:uid="{44B7AECB-B054-4CC8-9EF4-F405D8438A25}"/>
    <cellStyle name="40% - Accent6 5" xfId="144" xr:uid="{5CCBD3F1-7103-447F-8318-486B48146587}"/>
    <cellStyle name="40% - Accent6 6" xfId="164" xr:uid="{B5B540BC-6048-4509-BA46-09CE27A61745}"/>
    <cellStyle name="40% - Accent6 7" xfId="183" xr:uid="{839E1F4D-8098-4B39-BDC8-E8B0459A5F3E}"/>
    <cellStyle name="40% - Accent6 8" xfId="203" xr:uid="{A2B500DE-CF26-4455-BF68-143EEBC11563}"/>
    <cellStyle name="40% - Accent6 9" xfId="222" xr:uid="{5372C552-B48A-484D-B597-DB049355903C}"/>
    <cellStyle name="60% - Accent1" xfId="33" builtinId="32" customBuiltin="1"/>
    <cellStyle name="60% - Accent1 2" xfId="34" xr:uid="{00000000-0005-0000-0000-000021000000}"/>
    <cellStyle name="60% - Accent1 3" xfId="35" xr:uid="{00000000-0005-0000-0000-000022000000}"/>
    <cellStyle name="60% - Accent1 4" xfId="107" xr:uid="{0709FF6A-9782-4FD5-9FEB-EEE88CF510AD}"/>
    <cellStyle name="60% - Accent1 5" xfId="130" xr:uid="{21EF157E-65AF-4D7C-AD7A-48E6D74DB89D}"/>
    <cellStyle name="60% - Accent1 6" xfId="150" xr:uid="{65BEF41E-9E04-46FC-9CC3-4FCA803008D9}"/>
    <cellStyle name="60% - Accent1 7" xfId="169" xr:uid="{B52E7DC6-FD56-4D40-9E2E-991BA1EEF686}"/>
    <cellStyle name="60% - Accent1 8" xfId="189" xr:uid="{7FF8E5FB-EB64-4133-A56C-A3109947EC0C}"/>
    <cellStyle name="60% - Accent1 9" xfId="208" xr:uid="{F4C7B8B2-7844-4D0B-9714-053BAF42F341}"/>
    <cellStyle name="60% - Accent2" xfId="36" builtinId="36" customBuiltin="1"/>
    <cellStyle name="60% - Accent2 2" xfId="37" xr:uid="{00000000-0005-0000-0000-000024000000}"/>
    <cellStyle name="60% - Accent2 3" xfId="38" xr:uid="{00000000-0005-0000-0000-000025000000}"/>
    <cellStyle name="60% - Accent2 4" xfId="111" xr:uid="{E99E62DF-2D94-4D97-B77D-EA983DCB958C}"/>
    <cellStyle name="60% - Accent2 5" xfId="133" xr:uid="{EA661876-9046-43A5-80B3-0E497D4B9F31}"/>
    <cellStyle name="60% - Accent2 6" xfId="153" xr:uid="{EAC4DE8E-1F93-4775-A340-7D81C94139C9}"/>
    <cellStyle name="60% - Accent2 7" xfId="172" xr:uid="{EA13931F-25C1-4A51-9C08-03ABE3E5D899}"/>
    <cellStyle name="60% - Accent2 8" xfId="192" xr:uid="{35B8DA7F-3D6D-4063-9F39-1E0D1009D21B}"/>
    <cellStyle name="60% - Accent2 9" xfId="211" xr:uid="{8A3E0772-70FA-4F14-A175-844DBDE48ABF}"/>
    <cellStyle name="60% - Accent3" xfId="39" builtinId="40" customBuiltin="1"/>
    <cellStyle name="60% - Accent3 2" xfId="40" xr:uid="{00000000-0005-0000-0000-000027000000}"/>
    <cellStyle name="60% - Accent3 3" xfId="114" xr:uid="{AA7BEF39-0BD4-4606-8EAC-93E95F394987}"/>
    <cellStyle name="60% - Accent3 4" xfId="136" xr:uid="{6F771BB7-D1AB-4D1F-B877-C5F34FC08426}"/>
    <cellStyle name="60% - Accent3 5" xfId="156" xr:uid="{EF39BFF4-7D88-4FA7-83DE-5CBB2E8FE351}"/>
    <cellStyle name="60% - Accent3 6" xfId="175" xr:uid="{8A74D69D-59B9-48B9-A428-4991C7606373}"/>
    <cellStyle name="60% - Accent3 7" xfId="195" xr:uid="{93937E0C-C130-46DD-9515-B684873D9D90}"/>
    <cellStyle name="60% - Accent3 8" xfId="214" xr:uid="{582E865C-8887-4D44-BD8F-F82E50545E12}"/>
    <cellStyle name="60% - Accent4" xfId="41" builtinId="44" customBuiltin="1"/>
    <cellStyle name="60% - Accent4 2" xfId="42" xr:uid="{00000000-0005-0000-0000-000029000000}"/>
    <cellStyle name="60% - Accent4 3" xfId="118" xr:uid="{D77AADB0-A9E6-4B97-97CA-C64F4303AE47}"/>
    <cellStyle name="60% - Accent4 4" xfId="139" xr:uid="{9318BAFD-A328-4952-B1BB-359BD5BBD3D6}"/>
    <cellStyle name="60% - Accent4 5" xfId="159" xr:uid="{E7B99C31-4FFD-4292-91C4-49CCC55CCC3C}"/>
    <cellStyle name="60% - Accent4 6" xfId="178" xr:uid="{C71294FD-13A9-4A29-8E7E-95996ECFFE36}"/>
    <cellStyle name="60% - Accent4 7" xfId="198" xr:uid="{AE8B9F88-C461-4412-8438-D354C7BACED1}"/>
    <cellStyle name="60% - Accent4 8" xfId="217" xr:uid="{42A6C35D-67B9-428C-AC0D-FFEE4EAB960E}"/>
    <cellStyle name="60% - Accent5" xfId="43" builtinId="48" customBuiltin="1"/>
    <cellStyle name="60% - Accent5 2" xfId="44" xr:uid="{00000000-0005-0000-0000-00002B000000}"/>
    <cellStyle name="60% - Accent5 3" xfId="121" xr:uid="{69795805-1052-466D-B518-14E6B72A3B23}"/>
    <cellStyle name="60% - Accent5 4" xfId="142" xr:uid="{3802172D-E9D2-4940-A673-30ED5EC6CD5C}"/>
    <cellStyle name="60% - Accent5 5" xfId="162" xr:uid="{4A335979-8132-4C75-977C-07747B24982E}"/>
    <cellStyle name="60% - Accent5 6" xfId="181" xr:uid="{77C5F243-1C97-4F73-95A4-47EB9EEEDA14}"/>
    <cellStyle name="60% - Accent5 7" xfId="201" xr:uid="{54EFE172-67D8-4697-BD82-FF9BE3F7A38E}"/>
    <cellStyle name="60% - Accent5 8" xfId="220" xr:uid="{3F3CA6CB-95EB-46CE-A3C2-79F6FF0702EC}"/>
    <cellStyle name="60% - Accent6" xfId="45" builtinId="52" customBuiltin="1"/>
    <cellStyle name="60% - Accent6 2" xfId="46" xr:uid="{00000000-0005-0000-0000-00002D000000}"/>
    <cellStyle name="60% - Accent6 3" xfId="47" xr:uid="{00000000-0005-0000-0000-00002E000000}"/>
    <cellStyle name="60% - Accent6 4" xfId="125" xr:uid="{530D2107-1672-43D3-AEC3-5319F8C0A9D1}"/>
    <cellStyle name="60% - Accent6 5" xfId="145" xr:uid="{2F16315B-20D0-47F2-B5FA-50BC212181A3}"/>
    <cellStyle name="60% - Accent6 6" xfId="165" xr:uid="{F13FA6CF-242D-44B8-B991-4A0D09FE5B66}"/>
    <cellStyle name="60% - Accent6 7" xfId="184" xr:uid="{C1B1A5EC-E44B-4FE6-A743-E4F94BBCE5BE}"/>
    <cellStyle name="60% - Accent6 8" xfId="204" xr:uid="{67AA7ACD-1B64-465C-B232-ABCAC01F7D62}"/>
    <cellStyle name="60% - Accent6 9" xfId="223" xr:uid="{525A5EF2-D308-4722-A7DF-276326EA25DA}"/>
    <cellStyle name="Accent1" xfId="48" builtinId="29" customBuiltin="1"/>
    <cellStyle name="Accent1 2" xfId="49" xr:uid="{00000000-0005-0000-0000-000030000000}"/>
    <cellStyle name="Accent1 3" xfId="104" xr:uid="{95C4850C-EA6D-4F1E-9E40-C45CEC46B5AA}"/>
    <cellStyle name="Accent2" xfId="50" builtinId="33" customBuiltin="1"/>
    <cellStyle name="Accent2 2" xfId="51" xr:uid="{00000000-0005-0000-0000-000032000000}"/>
    <cellStyle name="Accent2 3" xfId="108" xr:uid="{08AB3506-B1EC-4927-B23C-43D3503081B1}"/>
    <cellStyle name="Accent3" xfId="52" builtinId="37" customBuiltin="1"/>
    <cellStyle name="Accent4" xfId="53" builtinId="41" customBuiltin="1"/>
    <cellStyle name="Accent4 2" xfId="54" xr:uid="{00000000-0005-0000-0000-000035000000}"/>
    <cellStyle name="Accent4 3" xfId="115" xr:uid="{F73FCC72-2712-4409-A6A6-331A8F05F5A6}"/>
    <cellStyle name="Accent5" xfId="55" builtinId="45" customBuiltin="1"/>
    <cellStyle name="Accent6" xfId="56" builtinId="49" customBuiltin="1"/>
    <cellStyle name="Accent6 2" xfId="57" xr:uid="{00000000-0005-0000-0000-000038000000}"/>
    <cellStyle name="Accent6 3" xfId="122" xr:uid="{84F3DC31-443F-4600-A07F-6654DA5555D4}"/>
    <cellStyle name="Bad" xfId="58" builtinId="27" customBuiltin="1"/>
    <cellStyle name="Bad 2" xfId="59" xr:uid="{00000000-0005-0000-0000-00003A000000}"/>
    <cellStyle name="Bad 3" xfId="99" xr:uid="{D400C4A3-0E41-499D-A94A-ABC804A05667}"/>
    <cellStyle name="Calculation" xfId="60" builtinId="22" customBuiltin="1"/>
    <cellStyle name="Calculation 2" xfId="61" xr:uid="{00000000-0005-0000-0000-00003C000000}"/>
    <cellStyle name="Calculation 3" xfId="100" xr:uid="{CB82FB1C-1E00-4B5F-B23D-B7E78E8BB18C}"/>
    <cellStyle name="Check Cell" xfId="62" builtinId="23" customBuiltin="1"/>
    <cellStyle name="Explanatory Text" xfId="63" builtinId="53" customBuiltin="1"/>
    <cellStyle name="Good" xfId="64" builtinId="26" customBuiltin="1"/>
    <cellStyle name="Good 2" xfId="65" xr:uid="{00000000-0005-0000-0000-000040000000}"/>
    <cellStyle name="Good 3" xfId="98" xr:uid="{4A4DC506-5541-4F71-B8F8-0730D2C2C76F}"/>
    <cellStyle name="Heading 1" xfId="66" builtinId="16" customBuiltin="1"/>
    <cellStyle name="Heading 1 2" xfId="67" xr:uid="{00000000-0005-0000-0000-000042000000}"/>
    <cellStyle name="Heading 1 3" xfId="94" xr:uid="{D5109421-F40B-4F6B-9A74-756C8FD01F32}"/>
    <cellStyle name="Heading 2" xfId="68" builtinId="17" customBuiltin="1"/>
    <cellStyle name="Heading 2 2" xfId="69" xr:uid="{00000000-0005-0000-0000-000044000000}"/>
    <cellStyle name="Heading 2 3" xfId="95" xr:uid="{6CEE0ABE-D331-4E5D-B98E-C574FA63FB8D}"/>
    <cellStyle name="Heading 3" xfId="70" builtinId="18" customBuiltin="1"/>
    <cellStyle name="Heading 3 2" xfId="71" xr:uid="{00000000-0005-0000-0000-000046000000}"/>
    <cellStyle name="Heading 3 3" xfId="96" xr:uid="{258CFACA-67F2-49DF-A62D-FF7E5AFD204F}"/>
    <cellStyle name="Heading 4" xfId="72" builtinId="19" customBuiltin="1"/>
    <cellStyle name="Heading 4 2" xfId="73" xr:uid="{00000000-0005-0000-0000-000048000000}"/>
    <cellStyle name="Heading 4 3" xfId="97" xr:uid="{21A6F57B-5D10-420B-B120-CF3191D3A661}"/>
    <cellStyle name="Input" xfId="74" builtinId="20" customBuiltin="1"/>
    <cellStyle name="Input 2" xfId="75" xr:uid="{00000000-0005-0000-0000-00004A000000}"/>
    <cellStyle name="Linked Cell" xfId="76" builtinId="24" customBuiltin="1"/>
    <cellStyle name="Linked Cell 2" xfId="77" xr:uid="{00000000-0005-0000-0000-00004C000000}"/>
    <cellStyle name="Linked Cell 3" xfId="101" xr:uid="{DF67F85C-9C51-4AAE-89F5-BC297AD1855C}"/>
    <cellStyle name="Neutral" xfId="78" builtinId="28" customBuiltin="1"/>
    <cellStyle name="Normal" xfId="0" builtinId="0" customBuiltin="1"/>
    <cellStyle name="Normal 2" xfId="79" xr:uid="{00000000-0005-0000-0000-00004F000000}"/>
    <cellStyle name="Normal 2 2" xfId="80" xr:uid="{00000000-0005-0000-0000-000050000000}"/>
    <cellStyle name="Normal 3" xfId="81" xr:uid="{00000000-0005-0000-0000-000051000000}"/>
    <cellStyle name="Normal 4" xfId="92" xr:uid="{DFC09DDC-0B43-472B-A70E-4D0CCAE101AF}"/>
    <cellStyle name="Normal 5" xfId="126" xr:uid="{2EF3499F-9245-46C4-A003-1D9443960FBB}"/>
    <cellStyle name="Normal 6" xfId="146" xr:uid="{302406A0-9BEF-4FCB-95AE-11B8C7CF1A1B}"/>
    <cellStyle name="Normal 7" xfId="185" xr:uid="{CA9A39FA-3A18-48AA-8134-A7F2034AB2B0}"/>
    <cellStyle name="Normal 8" xfId="224" xr:uid="{D591F78A-B8CB-472D-9CCB-980F471FB24D}"/>
    <cellStyle name="Normal 9" xfId="225" xr:uid="{E3294C1B-8FBA-4CD4-A3A6-02C744BFF7F1}"/>
    <cellStyle name="Note" xfId="82" builtinId="10" customBuiltin="1"/>
    <cellStyle name="Note 2" xfId="83" xr:uid="{00000000-0005-0000-0000-000053000000}"/>
    <cellStyle name="Note 3" xfId="84" xr:uid="{00000000-0005-0000-0000-000054000000}"/>
    <cellStyle name="Note 4" xfId="102" xr:uid="{F60E995F-0886-434F-BC73-8CC4F608159A}"/>
    <cellStyle name="Note 5" xfId="127" xr:uid="{5F20CE1C-41BE-4495-A0AA-D7D1456C0303}"/>
    <cellStyle name="Note 6" xfId="147" xr:uid="{45F99B3D-56D4-4EDC-AD16-099A58E40C61}"/>
    <cellStyle name="Note 7" xfId="166" xr:uid="{02A547B1-9BDC-4A89-A795-9FF26C9C36CD}"/>
    <cellStyle name="Note 8" xfId="186" xr:uid="{A182474E-50C3-4B7E-A734-9FEDD592EF53}"/>
    <cellStyle name="Note 9" xfId="205" xr:uid="{C3F10B48-1B3D-4FC6-8680-BAF41C334F5D}"/>
    <cellStyle name="Output" xfId="85" builtinId="21" customBuiltin="1"/>
    <cellStyle name="Output 2" xfId="86" xr:uid="{00000000-0005-0000-0000-000056000000}"/>
    <cellStyle name="Title" xfId="87" builtinId="15" customBuiltin="1"/>
    <cellStyle name="Title 2" xfId="88" xr:uid="{00000000-0005-0000-0000-000058000000}"/>
    <cellStyle name="Title 3" xfId="93" xr:uid="{AA76E6E1-A01B-467E-BF97-B7310AC37244}"/>
    <cellStyle name="Total" xfId="89" builtinId="25" customBuiltin="1"/>
    <cellStyle name="Total 2" xfId="90" xr:uid="{00000000-0005-0000-0000-00005A000000}"/>
    <cellStyle name="Total 3" xfId="103" xr:uid="{B9474F84-03A9-4FD6-8C27-477AA7D24FFF}"/>
    <cellStyle name="Warning Text" xfId="91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0B54E-AA5C-4160-9FDC-C435FF091F28}">
  <dimension ref="B2:I58"/>
  <sheetViews>
    <sheetView topLeftCell="A16" workbookViewId="0">
      <selection activeCell="F34" sqref="F34"/>
    </sheetView>
  </sheetViews>
  <sheetFormatPr defaultRowHeight="12.75" x14ac:dyDescent="0.2"/>
  <cols>
    <col min="2" max="2" width="24.42578125" customWidth="1"/>
    <col min="3" max="3" width="11.140625" style="63" customWidth="1"/>
    <col min="4" max="4" width="14.42578125" style="63" customWidth="1"/>
    <col min="5" max="5" width="10.140625" style="63" bestFit="1" customWidth="1"/>
    <col min="6" max="6" width="12.7109375" style="63" customWidth="1"/>
  </cols>
  <sheetData>
    <row r="2" spans="2:6" ht="15" customHeight="1" x14ac:dyDescent="0.2">
      <c r="B2" s="54" t="s">
        <v>60</v>
      </c>
      <c r="C2" s="54"/>
      <c r="D2" s="54"/>
      <c r="E2" s="54"/>
      <c r="F2" s="54"/>
    </row>
    <row r="3" spans="2:6" x14ac:dyDescent="0.2">
      <c r="B3" s="61" t="s">
        <v>61</v>
      </c>
      <c r="C3" s="61"/>
      <c r="D3" s="61"/>
      <c r="E3" s="61"/>
      <c r="F3" s="61"/>
    </row>
    <row r="4" spans="2:6" x14ac:dyDescent="0.2">
      <c r="B4" s="61" t="s">
        <v>325</v>
      </c>
      <c r="C4" s="61"/>
      <c r="D4" s="61"/>
      <c r="E4" s="61"/>
      <c r="F4" s="61"/>
    </row>
    <row r="6" spans="2:6" x14ac:dyDescent="0.2">
      <c r="B6" s="59"/>
    </row>
    <row r="7" spans="2:6" x14ac:dyDescent="0.2">
      <c r="B7" s="60" t="s">
        <v>62</v>
      </c>
      <c r="C7" s="58"/>
      <c r="D7" s="58"/>
      <c r="E7" s="58"/>
      <c r="F7" s="57">
        <v>44850.54</v>
      </c>
    </row>
    <row r="11" spans="2:6" x14ac:dyDescent="0.2">
      <c r="B11" s="41" t="s">
        <v>63</v>
      </c>
      <c r="C11" s="56" t="s">
        <v>64</v>
      </c>
      <c r="D11" s="55"/>
      <c r="E11" s="56" t="s">
        <v>65</v>
      </c>
      <c r="F11" s="55"/>
    </row>
    <row r="12" spans="2:6" x14ac:dyDescent="0.2">
      <c r="B12" s="41"/>
      <c r="C12" s="64"/>
      <c r="D12" s="55"/>
      <c r="E12" s="56"/>
      <c r="F12" s="55"/>
    </row>
    <row r="13" spans="2:6" x14ac:dyDescent="0.2">
      <c r="B13" s="41"/>
      <c r="C13" s="64"/>
      <c r="D13" s="55"/>
      <c r="E13" s="56"/>
      <c r="F13" s="55"/>
    </row>
    <row r="14" spans="2:6" x14ac:dyDescent="0.2">
      <c r="C14" s="62"/>
      <c r="E14" s="65" t="s">
        <v>6</v>
      </c>
      <c r="F14" s="55">
        <f>E12</f>
        <v>0</v>
      </c>
    </row>
    <row r="15" spans="2:6" x14ac:dyDescent="0.2">
      <c r="C15" s="62"/>
    </row>
    <row r="16" spans="2:6" x14ac:dyDescent="0.2">
      <c r="C16" s="62"/>
    </row>
    <row r="17" spans="2:6" x14ac:dyDescent="0.2">
      <c r="C17" s="62"/>
    </row>
    <row r="18" spans="2:6" x14ac:dyDescent="0.2">
      <c r="B18" s="41" t="s">
        <v>66</v>
      </c>
      <c r="C18" s="64" t="s">
        <v>64</v>
      </c>
      <c r="D18" s="55"/>
      <c r="E18" s="67" t="s">
        <v>65</v>
      </c>
      <c r="F18" s="55"/>
    </row>
    <row r="19" spans="2:6" x14ac:dyDescent="0.2">
      <c r="B19" s="41" t="s">
        <v>68</v>
      </c>
      <c r="C19" s="64">
        <v>44432</v>
      </c>
      <c r="D19" s="68"/>
      <c r="E19" s="66">
        <v>18</v>
      </c>
      <c r="F19" s="57"/>
    </row>
    <row r="20" spans="2:6" s="75" customFormat="1" x14ac:dyDescent="0.2">
      <c r="B20" s="133">
        <v>2383</v>
      </c>
      <c r="C20" s="64">
        <v>44621</v>
      </c>
      <c r="D20" s="55"/>
      <c r="E20" s="66">
        <v>104.19</v>
      </c>
      <c r="F20" s="55"/>
    </row>
    <row r="21" spans="2:6" s="75" customFormat="1" x14ac:dyDescent="0.2">
      <c r="B21" s="133">
        <v>2396</v>
      </c>
      <c r="C21" s="64">
        <v>44644</v>
      </c>
      <c r="D21" s="55"/>
      <c r="E21" s="66">
        <v>30.5</v>
      </c>
      <c r="F21" s="55"/>
    </row>
    <row r="22" spans="2:6" s="125" customFormat="1" x14ac:dyDescent="0.2">
      <c r="B22" s="140" t="s">
        <v>494</v>
      </c>
      <c r="C22" s="185">
        <v>44662</v>
      </c>
      <c r="D22" s="140"/>
      <c r="E22" s="66">
        <v>4000</v>
      </c>
      <c r="F22" s="57"/>
    </row>
    <row r="23" spans="2:6" s="125" customFormat="1" x14ac:dyDescent="0.2">
      <c r="B23" s="140" t="s">
        <v>495</v>
      </c>
      <c r="C23" s="185">
        <v>44670</v>
      </c>
      <c r="D23" s="140"/>
      <c r="E23" s="66">
        <v>178.48</v>
      </c>
      <c r="F23" s="57"/>
    </row>
    <row r="24" spans="2:6" s="125" customFormat="1" x14ac:dyDescent="0.2">
      <c r="B24" s="140" t="s">
        <v>489</v>
      </c>
      <c r="C24" s="185">
        <v>44672</v>
      </c>
      <c r="D24" s="140"/>
      <c r="E24" s="66">
        <v>45</v>
      </c>
      <c r="F24" s="57"/>
    </row>
    <row r="25" spans="2:6" s="125" customFormat="1" x14ac:dyDescent="0.2">
      <c r="B25" s="140" t="s">
        <v>493</v>
      </c>
      <c r="C25" s="185">
        <v>44673</v>
      </c>
      <c r="D25" s="140"/>
      <c r="E25" s="66">
        <v>1444.71</v>
      </c>
      <c r="F25" s="57"/>
    </row>
    <row r="26" spans="2:6" s="125" customFormat="1" x14ac:dyDescent="0.2">
      <c r="B26" s="140" t="s">
        <v>492</v>
      </c>
      <c r="C26" s="185">
        <v>44680</v>
      </c>
      <c r="D26" s="140"/>
      <c r="E26" s="66">
        <v>500</v>
      </c>
      <c r="F26" s="57"/>
    </row>
    <row r="27" spans="2:6" s="125" customFormat="1" x14ac:dyDescent="0.2">
      <c r="B27" s="140" t="s">
        <v>490</v>
      </c>
      <c r="C27" s="185">
        <v>44690</v>
      </c>
      <c r="D27" s="140"/>
      <c r="E27" s="66">
        <v>56.3</v>
      </c>
      <c r="F27" s="57"/>
    </row>
    <row r="28" spans="2:6" s="125" customFormat="1" x14ac:dyDescent="0.2">
      <c r="B28" s="140" t="s">
        <v>491</v>
      </c>
      <c r="C28" s="185">
        <v>44690</v>
      </c>
      <c r="D28" s="140"/>
      <c r="E28" s="66">
        <v>5931.34</v>
      </c>
      <c r="F28" s="57"/>
    </row>
    <row r="29" spans="2:6" s="125" customFormat="1" x14ac:dyDescent="0.2">
      <c r="B29" s="140"/>
      <c r="C29" s="185"/>
      <c r="D29" s="140"/>
      <c r="E29" s="66"/>
      <c r="F29" s="57"/>
    </row>
    <row r="30" spans="2:6" s="125" customFormat="1" x14ac:dyDescent="0.2">
      <c r="B30" s="140"/>
      <c r="C30" s="185"/>
      <c r="D30" s="140"/>
      <c r="E30" s="66"/>
      <c r="F30" s="57"/>
    </row>
    <row r="31" spans="2:6" s="75" customFormat="1" x14ac:dyDescent="0.2">
      <c r="B31" s="187"/>
      <c r="C31" s="185"/>
      <c r="D31" s="66"/>
      <c r="E31" s="66"/>
      <c r="F31" s="57"/>
    </row>
    <row r="32" spans="2:6" s="75" customFormat="1" x14ac:dyDescent="0.2">
      <c r="B32" s="140"/>
      <c r="C32" s="185"/>
      <c r="D32" s="140"/>
      <c r="E32" s="66"/>
      <c r="F32" s="57"/>
    </row>
    <row r="33" spans="2:8" s="75" customFormat="1" x14ac:dyDescent="0.2">
      <c r="B33" s="187"/>
      <c r="C33" s="185"/>
      <c r="D33" s="66"/>
      <c r="E33" s="66"/>
      <c r="F33" s="57"/>
    </row>
    <row r="34" spans="2:8" x14ac:dyDescent="0.2">
      <c r="E34" s="186" t="s">
        <v>6</v>
      </c>
      <c r="F34" s="55">
        <f>SUM(E19:E33)</f>
        <v>12308.52</v>
      </c>
      <c r="H34" s="75"/>
    </row>
    <row r="35" spans="2:8" x14ac:dyDescent="0.2">
      <c r="H35" s="75"/>
    </row>
    <row r="36" spans="2:8" x14ac:dyDescent="0.2">
      <c r="E36" s="65" t="s">
        <v>25</v>
      </c>
      <c r="F36" s="55">
        <f>F7+F14-F34</f>
        <v>32542.02</v>
      </c>
      <c r="H36" s="75"/>
    </row>
    <row r="37" spans="2:8" x14ac:dyDescent="0.2">
      <c r="H37" s="75"/>
    </row>
    <row r="38" spans="2:8" x14ac:dyDescent="0.2">
      <c r="D38" s="55"/>
      <c r="E38" s="65" t="s">
        <v>67</v>
      </c>
      <c r="F38" s="55">
        <f>F36</f>
        <v>32542.02</v>
      </c>
      <c r="H38" s="75"/>
    </row>
    <row r="39" spans="2:8" x14ac:dyDescent="0.2">
      <c r="G39" s="63"/>
      <c r="H39" s="75"/>
    </row>
    <row r="40" spans="2:8" x14ac:dyDescent="0.2">
      <c r="H40" s="75"/>
    </row>
    <row r="41" spans="2:8" x14ac:dyDescent="0.2">
      <c r="H41" s="75"/>
    </row>
    <row r="42" spans="2:8" x14ac:dyDescent="0.2">
      <c r="H42" s="75"/>
    </row>
    <row r="43" spans="2:8" x14ac:dyDescent="0.2">
      <c r="H43" s="75"/>
    </row>
    <row r="44" spans="2:8" x14ac:dyDescent="0.2">
      <c r="H44" s="75"/>
    </row>
    <row r="45" spans="2:8" x14ac:dyDescent="0.2">
      <c r="H45" s="75"/>
    </row>
    <row r="46" spans="2:8" x14ac:dyDescent="0.2">
      <c r="H46" s="75"/>
    </row>
    <row r="47" spans="2:8" x14ac:dyDescent="0.2">
      <c r="H47" s="75"/>
    </row>
    <row r="48" spans="2:8" x14ac:dyDescent="0.2">
      <c r="H48" s="75"/>
    </row>
    <row r="49" spans="8:9" x14ac:dyDescent="0.2">
      <c r="H49" s="75"/>
    </row>
    <row r="50" spans="8:9" x14ac:dyDescent="0.2">
      <c r="H50" s="75"/>
    </row>
    <row r="51" spans="8:9" x14ac:dyDescent="0.2">
      <c r="H51" s="75"/>
    </row>
    <row r="52" spans="8:9" x14ac:dyDescent="0.2">
      <c r="H52" s="75"/>
    </row>
    <row r="53" spans="8:9" x14ac:dyDescent="0.2">
      <c r="H53" s="75"/>
    </row>
    <row r="54" spans="8:9" x14ac:dyDescent="0.2">
      <c r="H54" s="75"/>
    </row>
    <row r="55" spans="8:9" x14ac:dyDescent="0.2">
      <c r="H55" s="75"/>
    </row>
    <row r="56" spans="8:9" x14ac:dyDescent="0.2">
      <c r="H56" s="75"/>
    </row>
    <row r="57" spans="8:9" x14ac:dyDescent="0.2">
      <c r="H57" s="75"/>
      <c r="I57" s="63"/>
    </row>
    <row r="58" spans="8:9" x14ac:dyDescent="0.2">
      <c r="H58" s="75"/>
    </row>
  </sheetData>
  <sortState xmlns:xlrd2="http://schemas.microsoft.com/office/spreadsheetml/2017/richdata2" ref="B19:E28">
    <sortCondition ref="C19:C28"/>
  </sortState>
  <phoneticPr fontId="20" type="noConversion"/>
  <pageMargins left="0.7" right="0.7" top="0.75" bottom="0.75" header="0.3" footer="0.3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V45"/>
  <sheetViews>
    <sheetView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J33" sqref="J33"/>
    </sheetView>
  </sheetViews>
  <sheetFormatPr defaultColWidth="11.140625" defaultRowHeight="12.75" x14ac:dyDescent="0.2"/>
  <cols>
    <col min="1" max="1" width="7.7109375" style="1" customWidth="1"/>
    <col min="2" max="3" width="9.140625" style="75"/>
    <col min="4" max="4" width="27.7109375" style="75" customWidth="1"/>
    <col min="5" max="8" width="9.140625" style="75"/>
    <col min="9" max="9" width="18.140625" style="3" customWidth="1"/>
    <col min="10" max="10" width="14.5703125" style="1" customWidth="1"/>
    <col min="11" max="236" width="11.140625" style="1"/>
    <col min="237" max="237" width="23.42578125" style="1" customWidth="1"/>
    <col min="238" max="238" width="9" style="1" customWidth="1"/>
    <col min="239" max="239" width="10.85546875" style="1" customWidth="1"/>
    <col min="240" max="240" width="8.7109375" style="1" customWidth="1"/>
    <col min="241" max="241" width="11.42578125" style="1" customWidth="1"/>
    <col min="242" max="242" width="8.85546875" style="1" customWidth="1"/>
    <col min="243" max="243" width="11.140625" style="1"/>
    <col min="244" max="244" width="8.28515625" style="1" customWidth="1"/>
    <col min="245" max="246" width="11.140625" style="1"/>
    <col min="247" max="247" width="11.5703125" style="1" customWidth="1"/>
    <col min="248" max="248" width="13.85546875" style="1" customWidth="1"/>
    <col min="249" max="250" width="11.140625" style="1"/>
    <col min="251" max="251" width="14.5703125" style="1" customWidth="1"/>
    <col min="252" max="16384" width="11.140625" style="1"/>
  </cols>
  <sheetData>
    <row r="1" spans="1:256" ht="48" customHeight="1" x14ac:dyDescent="0.2">
      <c r="J1" s="5"/>
    </row>
    <row r="2" spans="1:256" ht="15" customHeight="1" x14ac:dyDescent="0.25">
      <c r="C2" s="160" t="s">
        <v>255</v>
      </c>
      <c r="D2" s="160"/>
      <c r="E2" s="160"/>
      <c r="F2" s="160"/>
      <c r="G2" s="160"/>
      <c r="H2" s="160"/>
    </row>
    <row r="3" spans="1:256" s="2" customFormat="1" ht="18" x14ac:dyDescent="0.25">
      <c r="A3" s="1"/>
      <c r="B3" s="81"/>
      <c r="C3" s="160" t="s">
        <v>256</v>
      </c>
      <c r="D3" s="160"/>
      <c r="E3" s="160"/>
      <c r="F3" s="160"/>
      <c r="G3" s="160"/>
      <c r="H3" s="160"/>
      <c r="I3" s="3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spans="1:256" ht="18" x14ac:dyDescent="0.25">
      <c r="B4" s="81"/>
      <c r="C4" s="83"/>
      <c r="D4" s="84"/>
      <c r="E4" s="82"/>
      <c r="F4" s="82"/>
      <c r="G4" s="82"/>
      <c r="H4" s="82"/>
    </row>
    <row r="5" spans="1:256" ht="18" x14ac:dyDescent="0.25">
      <c r="B5" s="81"/>
      <c r="C5" s="83"/>
      <c r="D5" s="85"/>
      <c r="E5" s="82"/>
      <c r="F5" s="82"/>
      <c r="G5" s="82"/>
      <c r="H5" s="82"/>
    </row>
    <row r="6" spans="1:256" ht="18" x14ac:dyDescent="0.25">
      <c r="B6" s="81"/>
      <c r="C6" s="83"/>
      <c r="D6" s="85"/>
      <c r="E6" s="82"/>
      <c r="F6" s="82"/>
      <c r="G6" s="82"/>
      <c r="H6" s="82"/>
    </row>
    <row r="7" spans="1:256" ht="18" x14ac:dyDescent="0.25">
      <c r="B7" s="81"/>
      <c r="C7" s="83"/>
      <c r="D7" s="85"/>
      <c r="E7" s="86" t="s">
        <v>1</v>
      </c>
      <c r="F7" s="86" t="s">
        <v>2</v>
      </c>
      <c r="G7" s="86" t="s">
        <v>3</v>
      </c>
      <c r="H7" s="86" t="s">
        <v>6</v>
      </c>
    </row>
    <row r="8" spans="1:256" ht="18" x14ac:dyDescent="0.25">
      <c r="B8" s="81"/>
      <c r="C8" s="87" t="s">
        <v>257</v>
      </c>
      <c r="D8" s="88"/>
      <c r="E8" s="69">
        <v>75262.399999999994</v>
      </c>
      <c r="F8" s="69">
        <v>25842.3</v>
      </c>
      <c r="G8" s="69">
        <v>27284.23</v>
      </c>
      <c r="H8" s="69">
        <f>SUM(E8:G8)</f>
        <v>128388.93</v>
      </c>
    </row>
    <row r="9" spans="1:256" ht="18" x14ac:dyDescent="0.25">
      <c r="B9" s="81"/>
      <c r="C9" s="87" t="s">
        <v>258</v>
      </c>
      <c r="D9" s="88"/>
      <c r="E9" s="89">
        <v>191</v>
      </c>
      <c r="F9" s="89">
        <v>80</v>
      </c>
      <c r="G9" s="89">
        <v>79</v>
      </c>
      <c r="H9" s="90"/>
    </row>
    <row r="10" spans="1:256" ht="18" x14ac:dyDescent="0.25">
      <c r="B10" s="81"/>
      <c r="C10" s="83"/>
      <c r="D10" s="91"/>
      <c r="E10" s="92">
        <f>E9/(E9+F9+G9)</f>
        <v>0.54571428571428571</v>
      </c>
      <c r="F10" s="92">
        <f>F9/(E9+F9+G9)</f>
        <v>0.22857142857142856</v>
      </c>
      <c r="G10" s="92">
        <f>G9/(E9+F9+G9)</f>
        <v>0.2257142857142857</v>
      </c>
      <c r="H10" s="93"/>
    </row>
    <row r="11" spans="1:256" x14ac:dyDescent="0.2">
      <c r="B11" s="81"/>
      <c r="C11" s="83"/>
      <c r="D11" s="82"/>
      <c r="E11" s="82"/>
      <c r="F11" s="82"/>
      <c r="G11" s="82"/>
      <c r="H11" s="82"/>
    </row>
    <row r="12" spans="1:256" ht="24" x14ac:dyDescent="0.2">
      <c r="B12" s="81"/>
      <c r="C12" s="94"/>
      <c r="D12" s="95" t="s">
        <v>0</v>
      </c>
      <c r="E12" s="96" t="s">
        <v>1</v>
      </c>
      <c r="F12" s="96" t="s">
        <v>2</v>
      </c>
      <c r="G12" s="96" t="s">
        <v>3</v>
      </c>
      <c r="H12" s="95" t="s">
        <v>4</v>
      </c>
    </row>
    <row r="13" spans="1:256" x14ac:dyDescent="0.2">
      <c r="B13" s="81"/>
      <c r="C13" s="83"/>
      <c r="D13" s="95" t="s">
        <v>5</v>
      </c>
      <c r="E13" s="96" t="s">
        <v>5</v>
      </c>
      <c r="F13" s="96" t="s">
        <v>5</v>
      </c>
      <c r="G13" s="96" t="s">
        <v>5</v>
      </c>
      <c r="H13" s="95" t="s">
        <v>6</v>
      </c>
    </row>
    <row r="14" spans="1:256" x14ac:dyDescent="0.2">
      <c r="B14" s="161" t="s">
        <v>7</v>
      </c>
      <c r="C14" s="97" t="s">
        <v>259</v>
      </c>
      <c r="D14" s="69"/>
      <c r="E14" s="98">
        <v>12200</v>
      </c>
      <c r="F14" s="69"/>
      <c r="G14" s="69"/>
      <c r="H14" s="69">
        <f>SUM(D14+E14+F14+G14)</f>
        <v>12200</v>
      </c>
    </row>
    <row r="15" spans="1:256" x14ac:dyDescent="0.2">
      <c r="B15" s="162"/>
      <c r="C15" s="97" t="s">
        <v>260</v>
      </c>
      <c r="D15" s="69"/>
      <c r="E15" s="99">
        <f>H15/3</f>
        <v>2500</v>
      </c>
      <c r="F15" s="100">
        <f>E15</f>
        <v>2500</v>
      </c>
      <c r="G15" s="100">
        <f>F15</f>
        <v>2500</v>
      </c>
      <c r="H15" s="69">
        <v>7500</v>
      </c>
    </row>
    <row r="16" spans="1:256" x14ac:dyDescent="0.2">
      <c r="B16" s="162"/>
      <c r="C16" s="97" t="s">
        <v>261</v>
      </c>
      <c r="D16" s="69"/>
      <c r="E16" s="98">
        <f>H16*E10</f>
        <v>21828.571428571428</v>
      </c>
      <c r="F16" s="69">
        <f>H16*F10</f>
        <v>9142.8571428571431</v>
      </c>
      <c r="G16" s="69">
        <f>H16*G10</f>
        <v>9028.5714285714275</v>
      </c>
      <c r="H16" s="69">
        <v>40000</v>
      </c>
    </row>
    <row r="17" spans="2:9" x14ac:dyDescent="0.2">
      <c r="B17" s="162"/>
      <c r="C17" s="97" t="s">
        <v>262</v>
      </c>
      <c r="D17" s="69"/>
      <c r="E17" s="99">
        <f>H17*0.78</f>
        <v>10530</v>
      </c>
      <c r="F17" s="100">
        <f>H17*0.14</f>
        <v>1890.0000000000002</v>
      </c>
      <c r="G17" s="100">
        <f>H17-F17-E17</f>
        <v>1080</v>
      </c>
      <c r="H17" s="69">
        <v>13500</v>
      </c>
    </row>
    <row r="18" spans="2:9" x14ac:dyDescent="0.2">
      <c r="B18" s="162"/>
      <c r="C18" s="101" t="s">
        <v>138</v>
      </c>
      <c r="D18" s="69"/>
      <c r="E18" s="99">
        <f>E10*H18</f>
        <v>4638.5714285714284</v>
      </c>
      <c r="F18" s="100">
        <f>F10*H18</f>
        <v>1942.8571428571429</v>
      </c>
      <c r="G18" s="100">
        <f>G10*H18</f>
        <v>1918.5714285714284</v>
      </c>
      <c r="H18" s="69">
        <v>8500</v>
      </c>
    </row>
    <row r="19" spans="2:9" x14ac:dyDescent="0.2">
      <c r="B19" s="162"/>
      <c r="C19" s="101" t="s">
        <v>263</v>
      </c>
      <c r="D19" s="69"/>
      <c r="E19" s="98">
        <f>E10*H19</f>
        <v>682.14285714285711</v>
      </c>
      <c r="F19" s="69">
        <f>F10*H19</f>
        <v>285.71428571428572</v>
      </c>
      <c r="G19" s="69">
        <f>H19*G10</f>
        <v>282.14285714285711</v>
      </c>
      <c r="H19" s="69">
        <v>1250</v>
      </c>
    </row>
    <row r="20" spans="2:9" x14ac:dyDescent="0.2">
      <c r="B20" s="162"/>
      <c r="C20" s="101" t="s">
        <v>264</v>
      </c>
      <c r="D20" s="69"/>
      <c r="E20" s="99">
        <f>E10*H20</f>
        <v>117.32857142857142</v>
      </c>
      <c r="F20" s="100">
        <f>F10*H20</f>
        <v>49.142857142857139</v>
      </c>
      <c r="G20" s="100">
        <f>G10*H20</f>
        <v>48.528571428571425</v>
      </c>
      <c r="H20" s="69">
        <v>215</v>
      </c>
    </row>
    <row r="21" spans="2:9" x14ac:dyDescent="0.2">
      <c r="B21" s="162"/>
      <c r="C21" s="101" t="s">
        <v>328</v>
      </c>
      <c r="D21" s="69"/>
      <c r="E21" s="99"/>
      <c r="F21" s="100"/>
      <c r="G21" s="100"/>
      <c r="H21" s="69">
        <v>6000</v>
      </c>
      <c r="I21" s="124" t="s">
        <v>329</v>
      </c>
    </row>
    <row r="22" spans="2:9" x14ac:dyDescent="0.2">
      <c r="B22" s="163"/>
      <c r="C22" s="101"/>
      <c r="D22" s="69"/>
      <c r="E22" s="99"/>
      <c r="F22" s="100"/>
      <c r="G22" s="100"/>
      <c r="H22" s="69"/>
    </row>
    <row r="23" spans="2:9" x14ac:dyDescent="0.2">
      <c r="B23" s="102"/>
      <c r="C23" s="103" t="s">
        <v>8</v>
      </c>
      <c r="D23" s="104"/>
      <c r="E23" s="105">
        <f>SUM(E14:E22)</f>
        <v>52496.614285714284</v>
      </c>
      <c r="F23" s="106">
        <f>SUM(F14:F22)</f>
        <v>15810.571428571429</v>
      </c>
      <c r="G23" s="106">
        <f>SUM(G14:G22)</f>
        <v>14857.814285714283</v>
      </c>
      <c r="H23" s="106">
        <f>SUM(H14:H22)</f>
        <v>89165</v>
      </c>
    </row>
    <row r="24" spans="2:9" x14ac:dyDescent="0.2">
      <c r="B24" s="161" t="s">
        <v>9</v>
      </c>
      <c r="C24" s="97" t="s">
        <v>265</v>
      </c>
      <c r="D24" s="69"/>
      <c r="E24" s="98">
        <v>7400</v>
      </c>
      <c r="F24" s="69"/>
      <c r="G24" s="69"/>
      <c r="H24" s="69">
        <f>SUM(D24+E24+F24+G24)</f>
        <v>7400</v>
      </c>
    </row>
    <row r="25" spans="2:9" x14ac:dyDescent="0.2">
      <c r="B25" s="162"/>
      <c r="C25" s="97" t="s">
        <v>266</v>
      </c>
      <c r="D25" s="69"/>
      <c r="E25" s="99">
        <f>E$10*H25</f>
        <v>818.57142857142856</v>
      </c>
      <c r="F25" s="100">
        <f>F$10*H25</f>
        <v>342.85714285714283</v>
      </c>
      <c r="G25" s="100">
        <f>G$10*H25</f>
        <v>338.57142857142856</v>
      </c>
      <c r="H25" s="69">
        <v>1500</v>
      </c>
    </row>
    <row r="26" spans="2:9" x14ac:dyDescent="0.2">
      <c r="B26" s="162"/>
      <c r="C26" s="97" t="s">
        <v>267</v>
      </c>
      <c r="D26" s="69"/>
      <c r="E26" s="99">
        <f>E$10*H26</f>
        <v>13642.857142857143</v>
      </c>
      <c r="F26" s="100">
        <f>F$10*H26</f>
        <v>5714.2857142857138</v>
      </c>
      <c r="G26" s="100">
        <f>G$10*H26</f>
        <v>5642.8571428571422</v>
      </c>
      <c r="H26" s="69">
        <v>25000</v>
      </c>
    </row>
    <row r="27" spans="2:9" x14ac:dyDescent="0.2">
      <c r="B27" s="162"/>
      <c r="C27" s="97" t="s">
        <v>268</v>
      </c>
      <c r="D27" s="69"/>
      <c r="E27" s="99">
        <f>H27*0.78</f>
        <v>5772</v>
      </c>
      <c r="F27" s="100">
        <f>H27*0.14</f>
        <v>1036</v>
      </c>
      <c r="G27" s="100">
        <f>H27-F27-E27</f>
        <v>592</v>
      </c>
      <c r="H27" s="69">
        <v>7400</v>
      </c>
    </row>
    <row r="28" spans="2:9" x14ac:dyDescent="0.2">
      <c r="B28" s="163"/>
      <c r="C28" s="97" t="s">
        <v>269</v>
      </c>
      <c r="D28" s="69"/>
      <c r="E28" s="99">
        <f>E$10*H28</f>
        <v>109.14285714285714</v>
      </c>
      <c r="F28" s="100">
        <f>F$10*H28</f>
        <v>45.714285714285715</v>
      </c>
      <c r="G28" s="100">
        <f>G$10*H28</f>
        <v>45.142857142857139</v>
      </c>
      <c r="H28" s="69">
        <v>200</v>
      </c>
    </row>
    <row r="29" spans="2:9" x14ac:dyDescent="0.2">
      <c r="B29" s="107"/>
      <c r="C29" s="108" t="s">
        <v>10</v>
      </c>
      <c r="D29" s="104"/>
      <c r="E29" s="109">
        <f>SUM(E24:E28)</f>
        <v>27742.571428571431</v>
      </c>
      <c r="F29" s="110">
        <f>SUM(F24:F28)</f>
        <v>7138.8571428571422</v>
      </c>
      <c r="G29" s="110">
        <f>SUM(G24:G28)</f>
        <v>6618.5714285714275</v>
      </c>
      <c r="H29" s="110">
        <f>SUM(H24:H28)</f>
        <v>41500</v>
      </c>
    </row>
    <row r="30" spans="2:9" x14ac:dyDescent="0.2">
      <c r="B30" s="107"/>
      <c r="C30" s="111" t="s">
        <v>11</v>
      </c>
      <c r="D30" s="104"/>
      <c r="E30" s="112">
        <f>E23-E29</f>
        <v>24754.042857142853</v>
      </c>
      <c r="F30" s="122">
        <f>F23-F29</f>
        <v>8671.7142857142862</v>
      </c>
      <c r="G30" s="122">
        <f>G23-G29</f>
        <v>8239.2428571428554</v>
      </c>
      <c r="H30" s="122">
        <f>H23-H29</f>
        <v>47665</v>
      </c>
    </row>
    <row r="31" spans="2:9" x14ac:dyDescent="0.2">
      <c r="B31" s="107"/>
      <c r="C31" s="113"/>
      <c r="D31" s="105"/>
      <c r="E31" s="114"/>
      <c r="F31" s="114"/>
      <c r="G31" s="114"/>
      <c r="H31" s="114"/>
    </row>
    <row r="32" spans="2:9" x14ac:dyDescent="0.2">
      <c r="B32" s="107"/>
      <c r="C32" s="115"/>
      <c r="D32" s="116"/>
      <c r="E32" s="86" t="s">
        <v>1</v>
      </c>
      <c r="F32" s="86" t="s">
        <v>2</v>
      </c>
      <c r="G32" s="86" t="s">
        <v>3</v>
      </c>
      <c r="H32" s="86" t="s">
        <v>6</v>
      </c>
    </row>
    <row r="33" spans="2:9" x14ac:dyDescent="0.2">
      <c r="B33" s="161" t="s">
        <v>270</v>
      </c>
      <c r="C33" s="97" t="s">
        <v>271</v>
      </c>
      <c r="D33" s="69"/>
      <c r="E33" s="98">
        <v>5000</v>
      </c>
      <c r="F33" s="69">
        <v>1000</v>
      </c>
      <c r="G33" s="69">
        <v>1000</v>
      </c>
      <c r="H33" s="69">
        <f>G33+F33+E33</f>
        <v>7000</v>
      </c>
    </row>
    <row r="34" spans="2:9" x14ac:dyDescent="0.2">
      <c r="B34" s="162"/>
      <c r="C34" s="97" t="s">
        <v>272</v>
      </c>
      <c r="D34" s="69"/>
      <c r="E34" s="98">
        <v>1500</v>
      </c>
      <c r="F34" s="69">
        <v>1500</v>
      </c>
      <c r="G34" s="69">
        <v>300</v>
      </c>
      <c r="H34" s="69">
        <f t="shared" ref="H34:H40" si="0">G34+F34+E34</f>
        <v>3300</v>
      </c>
    </row>
    <row r="35" spans="2:9" x14ac:dyDescent="0.2">
      <c r="B35" s="162"/>
      <c r="C35" s="97" t="s">
        <v>273</v>
      </c>
      <c r="D35" s="69"/>
      <c r="E35" s="99">
        <v>7000</v>
      </c>
      <c r="F35" s="69">
        <v>3500</v>
      </c>
      <c r="G35" s="69">
        <v>3500</v>
      </c>
      <c r="H35" s="69">
        <f t="shared" si="0"/>
        <v>14000</v>
      </c>
    </row>
    <row r="36" spans="2:9" x14ac:dyDescent="0.2">
      <c r="B36" s="162"/>
      <c r="C36" s="97" t="s">
        <v>274</v>
      </c>
      <c r="D36" s="69"/>
      <c r="E36" s="98">
        <v>3500</v>
      </c>
      <c r="F36" s="69">
        <v>2000</v>
      </c>
      <c r="G36" s="69">
        <v>2000</v>
      </c>
      <c r="H36" s="69">
        <f t="shared" si="0"/>
        <v>7500</v>
      </c>
    </row>
    <row r="37" spans="2:9" x14ac:dyDescent="0.2">
      <c r="B37" s="162"/>
      <c r="C37" s="97" t="s">
        <v>12</v>
      </c>
      <c r="D37" s="69"/>
      <c r="E37" s="98">
        <v>1500</v>
      </c>
      <c r="F37" s="69">
        <v>250</v>
      </c>
      <c r="G37" s="69">
        <v>250</v>
      </c>
      <c r="H37" s="69">
        <f t="shared" si="0"/>
        <v>2000</v>
      </c>
    </row>
    <row r="38" spans="2:9" x14ac:dyDescent="0.2">
      <c r="B38" s="162"/>
      <c r="C38" s="97" t="s">
        <v>13</v>
      </c>
      <c r="D38" s="69"/>
      <c r="E38" s="98">
        <v>1500</v>
      </c>
      <c r="F38" s="69">
        <v>250</v>
      </c>
      <c r="G38" s="69">
        <v>250</v>
      </c>
      <c r="H38" s="69">
        <f t="shared" si="0"/>
        <v>2000</v>
      </c>
      <c r="I38" s="124" t="s">
        <v>378</v>
      </c>
    </row>
    <row r="39" spans="2:9" x14ac:dyDescent="0.2">
      <c r="B39" s="162"/>
      <c r="C39" s="97" t="s">
        <v>275</v>
      </c>
      <c r="D39" s="69"/>
      <c r="E39" s="98"/>
      <c r="F39" s="69">
        <v>6500</v>
      </c>
      <c r="G39" s="69"/>
      <c r="H39" s="69">
        <f t="shared" si="0"/>
        <v>6500</v>
      </c>
      <c r="I39" s="124" t="s">
        <v>330</v>
      </c>
    </row>
    <row r="40" spans="2:9" x14ac:dyDescent="0.2">
      <c r="B40" s="162"/>
      <c r="C40" s="97" t="s">
        <v>252</v>
      </c>
      <c r="D40" s="69"/>
      <c r="E40" s="98">
        <f>4390-439</f>
        <v>3951</v>
      </c>
      <c r="F40" s="69">
        <v>439</v>
      </c>
      <c r="G40" s="69"/>
      <c r="H40" s="69">
        <f t="shared" si="0"/>
        <v>4390</v>
      </c>
    </row>
    <row r="41" spans="2:9" x14ac:dyDescent="0.2">
      <c r="B41" s="162"/>
      <c r="C41" s="97" t="s">
        <v>328</v>
      </c>
      <c r="D41" s="69"/>
      <c r="E41" s="98"/>
      <c r="F41" s="69"/>
      <c r="G41" s="69"/>
      <c r="H41" s="69">
        <v>6000</v>
      </c>
      <c r="I41" s="124" t="s">
        <v>329</v>
      </c>
    </row>
    <row r="42" spans="2:9" x14ac:dyDescent="0.2">
      <c r="B42" s="162"/>
      <c r="C42" s="97"/>
      <c r="D42" s="100"/>
      <c r="E42" s="99"/>
      <c r="F42" s="69"/>
      <c r="G42" s="100"/>
      <c r="H42" s="69"/>
    </row>
    <row r="43" spans="2:9" x14ac:dyDescent="0.2">
      <c r="B43" s="163"/>
      <c r="C43" s="97"/>
      <c r="D43" s="69"/>
      <c r="E43" s="98"/>
      <c r="F43" s="69"/>
      <c r="G43" s="69"/>
      <c r="H43" s="69"/>
    </row>
    <row r="44" spans="2:9" x14ac:dyDescent="0.2">
      <c r="B44" s="81"/>
      <c r="C44" s="117" t="s">
        <v>14</v>
      </c>
      <c r="D44" s="104"/>
      <c r="E44" s="109">
        <f>SUM(E33:E43)</f>
        <v>23951</v>
      </c>
      <c r="F44" s="110">
        <f>SUM(F33:F43)</f>
        <v>15439</v>
      </c>
      <c r="G44" s="110">
        <f>SUM(G33:G43)</f>
        <v>7300</v>
      </c>
      <c r="H44" s="104">
        <f>SUM(E44:G44)</f>
        <v>46690</v>
      </c>
    </row>
    <row r="45" spans="2:9" x14ac:dyDescent="0.2">
      <c r="B45" s="81"/>
      <c r="C45" s="81"/>
      <c r="D45" s="118"/>
      <c r="E45" s="119"/>
      <c r="F45" s="120"/>
      <c r="G45" s="121"/>
      <c r="H45" s="119"/>
    </row>
  </sheetData>
  <mergeCells count="5">
    <mergeCell ref="C2:H2"/>
    <mergeCell ref="C3:H3"/>
    <mergeCell ref="B14:B22"/>
    <mergeCell ref="B24:B28"/>
    <mergeCell ref="B33:B43"/>
  </mergeCells>
  <printOptions gridLines="1"/>
  <pageMargins left="0.7" right="0.7" top="0.75" bottom="0.75" header="0.3" footer="0.3"/>
  <pageSetup scale="79" orientation="landscape" horizontalDpi="4294967293" verticalDpi="4294967293" r:id="rId1"/>
  <headerFooter alignWithMargins="0">
    <oddHeader>&amp;C&amp;"-,Bold"&amp;14&amp;K008000Dow High Music Boosters Budget and Activity&amp;"-,Regular"&amp;K009A46
&amp;K000000for 2019/2020 as of 3/9/2020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K57"/>
  <sheetViews>
    <sheetView workbookViewId="0">
      <pane xSplit="2" ySplit="6" topLeftCell="C7" activePane="bottomRight" state="frozen"/>
      <selection pane="topRight" activeCell="C1" sqref="C1"/>
      <selection pane="bottomLeft" activeCell="A3" sqref="A3"/>
      <selection pane="bottomRight" sqref="A1:G1048576"/>
    </sheetView>
  </sheetViews>
  <sheetFormatPr defaultColWidth="11.140625" defaultRowHeight="12.75" x14ac:dyDescent="0.2"/>
  <cols>
    <col min="1" max="1" width="7.7109375" style="1" customWidth="1"/>
    <col min="2" max="2" width="32.85546875" style="2" customWidth="1"/>
    <col min="3" max="6" width="11" style="14" customWidth="1"/>
    <col min="7" max="7" width="11.5703125" style="53" customWidth="1"/>
    <col min="8" max="8" width="11.7109375" style="1" bestFit="1" customWidth="1"/>
    <col min="9" max="221" width="11.140625" style="1"/>
    <col min="222" max="222" width="23.42578125" style="1" customWidth="1"/>
    <col min="223" max="223" width="9" style="1" customWidth="1"/>
    <col min="224" max="224" width="10.85546875" style="1" customWidth="1"/>
    <col min="225" max="225" width="8.7109375" style="1" customWidth="1"/>
    <col min="226" max="226" width="11.42578125" style="1" customWidth="1"/>
    <col min="227" max="227" width="8.85546875" style="1" customWidth="1"/>
    <col min="228" max="228" width="11.140625" style="1"/>
    <col min="229" max="229" width="8.28515625" style="1" customWidth="1"/>
    <col min="230" max="231" width="11.140625" style="1"/>
    <col min="232" max="232" width="11.5703125" style="1" customWidth="1"/>
    <col min="233" max="233" width="13.85546875" style="1" customWidth="1"/>
    <col min="234" max="235" width="11.140625" style="1"/>
    <col min="236" max="236" width="14.5703125" style="1" customWidth="1"/>
    <col min="237" max="16384" width="11.140625" style="1"/>
  </cols>
  <sheetData>
    <row r="1" spans="1:11" ht="15.75" customHeight="1" x14ac:dyDescent="0.25">
      <c r="B1" s="15" t="s">
        <v>20</v>
      </c>
      <c r="C1" s="15"/>
      <c r="D1" s="15"/>
      <c r="E1" s="15"/>
      <c r="F1" s="15"/>
      <c r="G1" s="48"/>
    </row>
    <row r="2" spans="1:11" x14ac:dyDescent="0.2">
      <c r="B2" s="42" t="s">
        <v>501</v>
      </c>
      <c r="C2" s="16"/>
      <c r="D2" s="16"/>
      <c r="E2" s="16"/>
      <c r="F2" s="16"/>
      <c r="G2" s="47"/>
    </row>
    <row r="4" spans="1:11" x14ac:dyDescent="0.2">
      <c r="B4" s="17"/>
      <c r="C4" s="18" t="s">
        <v>91</v>
      </c>
      <c r="D4" s="18" t="s">
        <v>1</v>
      </c>
      <c r="E4" s="18" t="s">
        <v>2</v>
      </c>
      <c r="F4" s="18" t="s">
        <v>3</v>
      </c>
      <c r="G4" s="18" t="s">
        <v>6</v>
      </c>
    </row>
    <row r="5" spans="1:11" x14ac:dyDescent="0.2">
      <c r="B5" s="17" t="s">
        <v>21</v>
      </c>
      <c r="C5" s="19"/>
      <c r="D5" s="145">
        <v>75262.399999999994</v>
      </c>
      <c r="E5" s="145">
        <v>25842.3</v>
      </c>
      <c r="F5" s="145">
        <v>27284.23</v>
      </c>
      <c r="G5" s="146">
        <f>SUM(D5:F5)</f>
        <v>128388.93</v>
      </c>
    </row>
    <row r="6" spans="1:11" x14ac:dyDescent="0.2">
      <c r="C6" s="20"/>
      <c r="D6" s="21"/>
      <c r="E6" s="21"/>
      <c r="F6" s="21"/>
      <c r="G6" s="20"/>
    </row>
    <row r="7" spans="1:11" x14ac:dyDescent="0.2">
      <c r="A7" s="164" t="s">
        <v>7</v>
      </c>
      <c r="B7" s="22" t="s">
        <v>87</v>
      </c>
      <c r="C7" s="23"/>
      <c r="D7" s="23">
        <f>G7*0.5867</f>
        <v>110.927369</v>
      </c>
      <c r="E7" s="23">
        <f>G7*0.2168</f>
        <v>40.990375999999998</v>
      </c>
      <c r="F7" s="23">
        <f>G7-E7-D7</f>
        <v>37.152254999999997</v>
      </c>
      <c r="G7" s="19">
        <v>189.07</v>
      </c>
      <c r="H7" s="74"/>
    </row>
    <row r="8" spans="1:11" x14ac:dyDescent="0.2">
      <c r="A8" s="165"/>
      <c r="B8" s="22" t="s">
        <v>45</v>
      </c>
      <c r="C8" s="23"/>
      <c r="D8" s="23">
        <f>G8*0.5867</f>
        <v>225.97337200000001</v>
      </c>
      <c r="E8" s="23">
        <f>G8*0.2168</f>
        <v>83.502688000000006</v>
      </c>
      <c r="F8" s="23">
        <f>G8-E8-D8</f>
        <v>75.683940000000035</v>
      </c>
      <c r="G8" s="19">
        <v>385.16</v>
      </c>
      <c r="H8" s="74"/>
    </row>
    <row r="9" spans="1:11" x14ac:dyDescent="0.2">
      <c r="A9" s="165"/>
      <c r="B9" s="22" t="s">
        <v>89</v>
      </c>
      <c r="C9" s="23"/>
      <c r="D9" s="23">
        <v>32</v>
      </c>
      <c r="E9" s="23"/>
      <c r="F9" s="23"/>
      <c r="G9" s="19">
        <v>32</v>
      </c>
      <c r="H9" s="74"/>
    </row>
    <row r="10" spans="1:11" x14ac:dyDescent="0.2">
      <c r="A10" s="165"/>
      <c r="B10" s="22" t="s">
        <v>144</v>
      </c>
      <c r="C10" s="23"/>
      <c r="D10" s="23">
        <v>12134.9</v>
      </c>
      <c r="E10" s="23"/>
      <c r="F10" s="23"/>
      <c r="G10" s="19">
        <f t="shared" ref="G10" si="0">SUM(C10:F10)</f>
        <v>12134.9</v>
      </c>
      <c r="H10" s="128"/>
      <c r="K10" s="1" t="s">
        <v>439</v>
      </c>
    </row>
    <row r="11" spans="1:11" x14ac:dyDescent="0.2">
      <c r="A11" s="165"/>
      <c r="B11" s="17" t="s">
        <v>138</v>
      </c>
      <c r="C11" s="23"/>
      <c r="D11" s="23">
        <f>(G11-11000)*0.5867</f>
        <v>6425.4503949999989</v>
      </c>
      <c r="E11" s="23">
        <f>(G11-11000)*0.2168+5500</f>
        <v>7874.3610799999997</v>
      </c>
      <c r="F11" s="23">
        <f>G11-E11-D11</f>
        <v>7652.0385250000008</v>
      </c>
      <c r="G11" s="19">
        <v>21951.85</v>
      </c>
      <c r="H11" s="74"/>
      <c r="K11" s="1" t="s">
        <v>496</v>
      </c>
    </row>
    <row r="12" spans="1:11" x14ac:dyDescent="0.2">
      <c r="A12" s="165"/>
      <c r="B12" s="17" t="s">
        <v>251</v>
      </c>
      <c r="C12" s="23"/>
      <c r="D12" s="23">
        <f>G12*0.65</f>
        <v>36875.858500000002</v>
      </c>
      <c r="E12" s="23">
        <f>G12*0.2</f>
        <v>11346.418</v>
      </c>
      <c r="F12" s="23">
        <f>G12-E12-D12</f>
        <v>8509.8134999999966</v>
      </c>
      <c r="G12" s="19">
        <v>56732.09</v>
      </c>
      <c r="H12" s="74"/>
      <c r="K12" s="1" t="s">
        <v>497</v>
      </c>
    </row>
    <row r="13" spans="1:11" x14ac:dyDescent="0.2">
      <c r="A13" s="165"/>
      <c r="B13" s="17" t="s">
        <v>250</v>
      </c>
      <c r="C13" s="23"/>
      <c r="D13" s="23">
        <f>G13*0.5867</f>
        <v>3695.359285</v>
      </c>
      <c r="E13" s="23">
        <f>G13*0.2168</f>
        <v>1365.5256400000001</v>
      </c>
      <c r="F13" s="23">
        <f>G13-E13-D13</f>
        <v>1237.6650750000003</v>
      </c>
      <c r="G13" s="19">
        <v>6298.55</v>
      </c>
      <c r="H13" s="74"/>
      <c r="K13" s="1" t="s">
        <v>498</v>
      </c>
    </row>
    <row r="14" spans="1:11" x14ac:dyDescent="0.2">
      <c r="A14" s="165"/>
      <c r="B14" s="17" t="s">
        <v>262</v>
      </c>
      <c r="C14" s="23"/>
      <c r="D14" s="23">
        <f>G14*0.5</f>
        <v>2378.71</v>
      </c>
      <c r="E14" s="23">
        <f>D14/2</f>
        <v>1189.355</v>
      </c>
      <c r="F14" s="23">
        <f>E14</f>
        <v>1189.355</v>
      </c>
      <c r="G14" s="19">
        <v>4757.42</v>
      </c>
      <c r="H14" s="74"/>
      <c r="K14" s="1" t="s">
        <v>499</v>
      </c>
    </row>
    <row r="15" spans="1:11" x14ac:dyDescent="0.2">
      <c r="A15" s="166"/>
      <c r="B15" s="17"/>
      <c r="C15" s="23"/>
      <c r="D15" s="24"/>
      <c r="E15" s="24"/>
      <c r="F15" s="24"/>
      <c r="G15" s="19"/>
    </row>
    <row r="16" spans="1:11" x14ac:dyDescent="0.2">
      <c r="A16" s="25"/>
      <c r="B16" s="26" t="s">
        <v>8</v>
      </c>
      <c r="C16" s="27"/>
      <c r="D16" s="27">
        <f>SUM(D7:D15)</f>
        <v>61879.178920999999</v>
      </c>
      <c r="E16" s="27">
        <f>SUM(E7:E15)</f>
        <v>21900.152783999998</v>
      </c>
      <c r="F16" s="27">
        <f>SUM(F7:F15)</f>
        <v>18701.708294999997</v>
      </c>
      <c r="G16" s="49">
        <f>SUM(G7:G15)</f>
        <v>102481.04</v>
      </c>
    </row>
    <row r="17" spans="1:8" x14ac:dyDescent="0.2">
      <c r="A17" s="28"/>
      <c r="B17" s="7"/>
      <c r="C17" s="29"/>
      <c r="D17" s="147"/>
      <c r="E17" s="148"/>
      <c r="F17" s="148"/>
      <c r="G17" s="149"/>
    </row>
    <row r="18" spans="1:8" x14ac:dyDescent="0.2">
      <c r="A18" s="164" t="s">
        <v>9</v>
      </c>
      <c r="B18" s="6" t="s">
        <v>326</v>
      </c>
      <c r="C18" s="23"/>
      <c r="D18" s="23">
        <f>G18*0.5867</f>
        <v>224.858642</v>
      </c>
      <c r="E18" s="23">
        <f>G18*0.2168</f>
        <v>83.090767999999997</v>
      </c>
      <c r="F18" s="23">
        <f>G18-E18-D18</f>
        <v>75.310589999999962</v>
      </c>
      <c r="G18" s="19">
        <v>383.26</v>
      </c>
      <c r="H18" s="74"/>
    </row>
    <row r="19" spans="1:8" x14ac:dyDescent="0.2">
      <c r="A19" s="165"/>
      <c r="B19" s="6" t="s">
        <v>90</v>
      </c>
      <c r="C19" s="23"/>
      <c r="D19" s="23">
        <v>1061.3</v>
      </c>
      <c r="E19" s="23"/>
      <c r="F19" s="23"/>
      <c r="G19" s="19">
        <f t="shared" ref="G19:G21" si="1">SUM(C19:F19)</f>
        <v>1061.3</v>
      </c>
      <c r="H19" s="74"/>
    </row>
    <row r="20" spans="1:8" x14ac:dyDescent="0.2">
      <c r="A20" s="165"/>
      <c r="B20" s="6" t="s">
        <v>89</v>
      </c>
      <c r="C20" s="23"/>
      <c r="D20" s="150">
        <v>131.44</v>
      </c>
      <c r="E20" s="23"/>
      <c r="F20" s="23"/>
      <c r="G20" s="19">
        <f t="shared" si="1"/>
        <v>131.44</v>
      </c>
      <c r="H20" s="74"/>
    </row>
    <row r="21" spans="1:8" x14ac:dyDescent="0.2">
      <c r="A21" s="165"/>
      <c r="B21" s="6" t="s">
        <v>144</v>
      </c>
      <c r="C21" s="23"/>
      <c r="D21" s="151">
        <v>7209.19</v>
      </c>
      <c r="E21" s="24"/>
      <c r="F21" s="24"/>
      <c r="G21" s="19">
        <f t="shared" si="1"/>
        <v>7209.19</v>
      </c>
      <c r="H21" s="74"/>
    </row>
    <row r="22" spans="1:8" x14ac:dyDescent="0.2">
      <c r="A22" s="165"/>
      <c r="B22" s="30" t="s">
        <v>251</v>
      </c>
      <c r="C22" s="23"/>
      <c r="D22" s="23">
        <f>G22*0.65</f>
        <v>17376.378499999999</v>
      </c>
      <c r="E22" s="23">
        <f>G22*0.2</f>
        <v>5346.5780000000004</v>
      </c>
      <c r="F22" s="23">
        <f>G22-E22-D22</f>
        <v>4009.9334999999992</v>
      </c>
      <c r="G22" s="19">
        <v>26732.89</v>
      </c>
      <c r="H22" s="74"/>
    </row>
    <row r="23" spans="1:8" x14ac:dyDescent="0.2">
      <c r="A23" s="165"/>
      <c r="B23" s="30" t="s">
        <v>250</v>
      </c>
      <c r="C23" s="23"/>
      <c r="D23" s="23">
        <f>G23*0.5867</f>
        <v>696.63584600000002</v>
      </c>
      <c r="E23" s="23">
        <f>G23*0.2168</f>
        <v>257.42398400000002</v>
      </c>
      <c r="F23" s="23">
        <f>G23-E23-D23</f>
        <v>233.32017000000008</v>
      </c>
      <c r="G23" s="19">
        <v>1187.3800000000001</v>
      </c>
      <c r="H23" s="74"/>
    </row>
    <row r="24" spans="1:8" x14ac:dyDescent="0.2">
      <c r="A24" s="165"/>
      <c r="B24" s="129" t="s">
        <v>138</v>
      </c>
      <c r="C24" s="23"/>
      <c r="D24" s="23">
        <f>G24*0.5867</f>
        <v>16.486270000000001</v>
      </c>
      <c r="E24" s="23">
        <f>G24*0.2168</f>
        <v>6.0920800000000002</v>
      </c>
      <c r="F24" s="23">
        <f>G24-E24-D24</f>
        <v>5.5216500000000011</v>
      </c>
      <c r="G24" s="19">
        <v>28.1</v>
      </c>
      <c r="H24" s="74"/>
    </row>
    <row r="25" spans="1:8" x14ac:dyDescent="0.2">
      <c r="A25" s="165"/>
      <c r="B25" s="129" t="s">
        <v>262</v>
      </c>
      <c r="C25" s="23"/>
      <c r="D25" s="23">
        <f>G25*0.5</f>
        <v>0</v>
      </c>
      <c r="E25" s="23">
        <f>D25/2</f>
        <v>0</v>
      </c>
      <c r="F25" s="23">
        <f>E25</f>
        <v>0</v>
      </c>
      <c r="G25" s="19">
        <v>0</v>
      </c>
      <c r="H25" s="74"/>
    </row>
    <row r="26" spans="1:8" x14ac:dyDescent="0.2">
      <c r="A26" s="166"/>
      <c r="B26" s="6"/>
      <c r="C26" s="23"/>
      <c r="D26" s="150"/>
      <c r="E26" s="23"/>
      <c r="F26" s="23"/>
      <c r="G26" s="19"/>
    </row>
    <row r="27" spans="1:8" x14ac:dyDescent="0.2">
      <c r="A27" s="8"/>
      <c r="B27" s="9" t="s">
        <v>10</v>
      </c>
      <c r="C27" s="27"/>
      <c r="D27" s="152">
        <f>SUM(D18:D26)</f>
        <v>26716.289258000001</v>
      </c>
      <c r="E27" s="153">
        <f>SUM(E18:E26)</f>
        <v>5693.1848320000008</v>
      </c>
      <c r="F27" s="153">
        <f>SUM(F18:F26)</f>
        <v>4324.0859099999989</v>
      </c>
      <c r="G27" s="139">
        <f>SUM(G18:G26)</f>
        <v>36733.56</v>
      </c>
    </row>
    <row r="28" spans="1:8" x14ac:dyDescent="0.2">
      <c r="A28" s="8"/>
      <c r="B28" s="10" t="s">
        <v>11</v>
      </c>
      <c r="C28" s="27"/>
      <c r="D28" s="154">
        <f>D16-D27</f>
        <v>35162.889662999994</v>
      </c>
      <c r="E28" s="155">
        <f>E16-E27</f>
        <v>16206.967951999997</v>
      </c>
      <c r="F28" s="155">
        <f>F16-F27</f>
        <v>14377.622384999999</v>
      </c>
      <c r="G28" s="139">
        <f>G16-G27</f>
        <v>65747.48</v>
      </c>
    </row>
    <row r="29" spans="1:8" x14ac:dyDescent="0.2">
      <c r="A29" s="8"/>
      <c r="B29" s="11"/>
      <c r="C29" s="31"/>
      <c r="D29" s="156"/>
      <c r="E29" s="156"/>
      <c r="F29" s="156"/>
      <c r="G29" s="157"/>
    </row>
    <row r="30" spans="1:8" x14ac:dyDescent="0.2">
      <c r="A30" s="164" t="s">
        <v>24</v>
      </c>
      <c r="B30" s="22" t="s">
        <v>88</v>
      </c>
      <c r="C30" s="23"/>
      <c r="D30" s="23">
        <v>6480</v>
      </c>
      <c r="E30" s="23">
        <v>900</v>
      </c>
      <c r="F30" s="23">
        <v>149.13999999999999</v>
      </c>
      <c r="G30" s="19">
        <f>SUM(C30:F30)</f>
        <v>7529.14</v>
      </c>
      <c r="H30" s="74"/>
    </row>
    <row r="31" spans="1:8" x14ac:dyDescent="0.2">
      <c r="A31" s="165"/>
      <c r="B31" s="22" t="s">
        <v>13</v>
      </c>
      <c r="C31" s="23"/>
      <c r="D31" s="23">
        <f>219.4/3</f>
        <v>73.13333333333334</v>
      </c>
      <c r="E31" s="23">
        <f>D31</f>
        <v>73.13333333333334</v>
      </c>
      <c r="F31" s="23">
        <f>E31+850</f>
        <v>923.13333333333333</v>
      </c>
      <c r="G31" s="19">
        <f>SUM(D31:F31)</f>
        <v>1069.4000000000001</v>
      </c>
      <c r="H31" s="74"/>
    </row>
    <row r="32" spans="1:8" x14ac:dyDescent="0.2">
      <c r="A32" s="165"/>
      <c r="B32" s="22" t="s">
        <v>140</v>
      </c>
      <c r="C32" s="23"/>
      <c r="D32" s="23">
        <v>10000</v>
      </c>
      <c r="E32" s="23"/>
      <c r="F32" s="23"/>
      <c r="G32" s="19">
        <f>SUM(C32:F32)</f>
        <v>10000</v>
      </c>
      <c r="H32" s="74"/>
    </row>
    <row r="33" spans="1:8" x14ac:dyDescent="0.2">
      <c r="A33" s="165"/>
      <c r="B33" s="22" t="s">
        <v>141</v>
      </c>
      <c r="C33" s="23"/>
      <c r="D33" s="23">
        <v>339</v>
      </c>
      <c r="E33" s="23"/>
      <c r="F33" s="23"/>
      <c r="G33" s="19">
        <f>SUM(C33:F33)</f>
        <v>339</v>
      </c>
      <c r="H33" s="74"/>
    </row>
    <row r="34" spans="1:8" x14ac:dyDescent="0.2">
      <c r="A34" s="165"/>
      <c r="B34" s="22" t="s">
        <v>142</v>
      </c>
      <c r="C34" s="23"/>
      <c r="D34" s="158">
        <v>3266</v>
      </c>
      <c r="E34" s="23"/>
      <c r="F34" s="23"/>
      <c r="G34" s="19">
        <f t="shared" ref="G34:G35" si="2">SUM(C34:F34)</f>
        <v>3266</v>
      </c>
      <c r="H34" s="74"/>
    </row>
    <row r="35" spans="1:8" x14ac:dyDescent="0.2">
      <c r="A35" s="165"/>
      <c r="B35" s="22" t="s">
        <v>143</v>
      </c>
      <c r="C35" s="23"/>
      <c r="D35" s="159"/>
      <c r="E35" s="23">
        <v>589.89</v>
      </c>
      <c r="F35" s="23"/>
      <c r="G35" s="19">
        <f t="shared" si="2"/>
        <v>589.89</v>
      </c>
      <c r="H35" s="74"/>
    </row>
    <row r="36" spans="1:8" x14ac:dyDescent="0.2">
      <c r="A36" s="165"/>
      <c r="B36" s="22" t="s">
        <v>276</v>
      </c>
      <c r="C36" s="23"/>
      <c r="D36" s="23">
        <v>1500</v>
      </c>
      <c r="E36" s="23"/>
      <c r="F36" s="23"/>
      <c r="G36" s="19">
        <v>1500</v>
      </c>
      <c r="H36" s="74"/>
    </row>
    <row r="37" spans="1:8" x14ac:dyDescent="0.2">
      <c r="A37" s="165"/>
      <c r="B37" s="22" t="s">
        <v>252</v>
      </c>
      <c r="C37" s="24"/>
      <c r="D37" s="24">
        <f>G37-E37</f>
        <v>3600</v>
      </c>
      <c r="E37" s="23">
        <f>G37*0.1</f>
        <v>400</v>
      </c>
      <c r="F37" s="24"/>
      <c r="G37" s="19">
        <v>4000</v>
      </c>
      <c r="H37" s="74"/>
    </row>
    <row r="38" spans="1:8" x14ac:dyDescent="0.2">
      <c r="A38" s="165"/>
      <c r="B38" s="22" t="s">
        <v>327</v>
      </c>
      <c r="C38" s="24"/>
      <c r="D38" s="24"/>
      <c r="E38" s="23">
        <v>5620</v>
      </c>
      <c r="F38" s="24"/>
      <c r="G38" s="19">
        <v>5620</v>
      </c>
      <c r="H38" s="74"/>
    </row>
    <row r="39" spans="1:8" x14ac:dyDescent="0.2">
      <c r="A39" s="165"/>
      <c r="B39" s="22" t="s">
        <v>274</v>
      </c>
      <c r="C39" s="24"/>
      <c r="D39" s="24"/>
      <c r="E39" s="23">
        <v>386.47</v>
      </c>
      <c r="F39" s="24"/>
      <c r="G39" s="19">
        <f>SUM(D39:F39)</f>
        <v>386.47</v>
      </c>
      <c r="H39" s="74"/>
    </row>
    <row r="40" spans="1:8" x14ac:dyDescent="0.2">
      <c r="A40" s="165"/>
      <c r="B40" s="22"/>
      <c r="C40" s="24"/>
      <c r="D40" s="24"/>
      <c r="E40" s="23"/>
      <c r="F40" s="24"/>
      <c r="G40" s="19"/>
      <c r="H40" s="74"/>
    </row>
    <row r="41" spans="1:8" x14ac:dyDescent="0.2">
      <c r="A41" s="166"/>
      <c r="B41" s="22"/>
      <c r="C41" s="23"/>
      <c r="D41" s="23"/>
      <c r="E41" s="23"/>
      <c r="F41" s="23"/>
      <c r="G41" s="50"/>
    </row>
    <row r="42" spans="1:8" x14ac:dyDescent="0.2">
      <c r="B42" s="26" t="s">
        <v>14</v>
      </c>
      <c r="C42" s="27">
        <f>SUM(C30:C41)</f>
        <v>0</v>
      </c>
      <c r="D42" s="27">
        <f>SUM(D30:D41)</f>
        <v>25258.133333333331</v>
      </c>
      <c r="E42" s="27">
        <f>SUM(E30:E41)</f>
        <v>7969.4933333333338</v>
      </c>
      <c r="F42" s="27">
        <f>SUM(F30:F41)</f>
        <v>1072.2733333333333</v>
      </c>
      <c r="G42" s="49">
        <f>SUM(G30:G41)</f>
        <v>34299.9</v>
      </c>
    </row>
    <row r="43" spans="1:8" x14ac:dyDescent="0.2">
      <c r="B43" s="32" t="s">
        <v>15</v>
      </c>
      <c r="C43" s="27">
        <f>C28-C42</f>
        <v>0</v>
      </c>
      <c r="D43" s="27">
        <f>D28-D42</f>
        <v>9904.7563296666631</v>
      </c>
      <c r="E43" s="27">
        <f>E28-E42</f>
        <v>8237.4746186666634</v>
      </c>
      <c r="F43" s="27">
        <f>F28-F42</f>
        <v>13305.349051666666</v>
      </c>
      <c r="G43" s="49">
        <f>G28-G42</f>
        <v>31447.579999999994</v>
      </c>
    </row>
    <row r="44" spans="1:8" x14ac:dyDescent="0.2">
      <c r="B44" s="134"/>
      <c r="C44" s="135"/>
      <c r="D44" s="135"/>
      <c r="E44" s="135"/>
      <c r="F44" s="135"/>
      <c r="G44" s="136"/>
    </row>
    <row r="45" spans="1:8" ht="12.75" customHeight="1" x14ac:dyDescent="0.2">
      <c r="A45" s="170" t="s">
        <v>428</v>
      </c>
      <c r="B45" s="137" t="s">
        <v>429</v>
      </c>
      <c r="C45" s="138"/>
      <c r="D45" s="138">
        <f>G45*0.6</f>
        <v>1749.6</v>
      </c>
      <c r="E45" s="138">
        <f>G45*0.4</f>
        <v>1166.4000000000001</v>
      </c>
      <c r="F45" s="138"/>
      <c r="G45" s="139">
        <v>2916</v>
      </c>
    </row>
    <row r="46" spans="1:8" x14ac:dyDescent="0.2">
      <c r="A46" s="170"/>
      <c r="B46" s="137" t="s">
        <v>430</v>
      </c>
      <c r="C46" s="138"/>
      <c r="D46" s="138">
        <f>G46*0.6</f>
        <v>2481.8399999999997</v>
      </c>
      <c r="E46" s="138">
        <f>G46*0.4</f>
        <v>1654.56</v>
      </c>
      <c r="F46" s="138"/>
      <c r="G46" s="139">
        <v>4136.3999999999996</v>
      </c>
    </row>
    <row r="47" spans="1:8" x14ac:dyDescent="0.2">
      <c r="A47" s="170"/>
      <c r="B47" s="137" t="s">
        <v>431</v>
      </c>
      <c r="C47" s="138"/>
      <c r="D47" s="138">
        <f>G47*0.6</f>
        <v>-732.23999999999978</v>
      </c>
      <c r="E47" s="138">
        <f>G47*0.4</f>
        <v>-488.15999999999985</v>
      </c>
      <c r="F47" s="138"/>
      <c r="G47" s="139">
        <f>G45-G46</f>
        <v>-1220.3999999999996</v>
      </c>
    </row>
    <row r="48" spans="1:8" x14ac:dyDescent="0.2">
      <c r="B48" s="12"/>
      <c r="C48" s="33"/>
      <c r="D48" s="33"/>
      <c r="E48" s="33"/>
      <c r="F48" s="33"/>
      <c r="G48" s="51"/>
    </row>
    <row r="49" spans="1:245" ht="17.25" customHeight="1" x14ac:dyDescent="0.2">
      <c r="A49" s="167" t="s">
        <v>16</v>
      </c>
      <c r="B49" s="32" t="s">
        <v>17</v>
      </c>
      <c r="C49" s="34">
        <f>C16</f>
        <v>0</v>
      </c>
      <c r="D49" s="34">
        <f>D16+D45</f>
        <v>63628.778920999997</v>
      </c>
      <c r="E49" s="34">
        <f t="shared" ref="E49:F49" si="3">E16+E45</f>
        <v>23066.552784</v>
      </c>
      <c r="F49" s="34">
        <f t="shared" si="3"/>
        <v>18701.708294999997</v>
      </c>
      <c r="G49" s="34">
        <f>SUM(C49:F49)</f>
        <v>105397.03999999998</v>
      </c>
      <c r="H49" s="35"/>
      <c r="I49" s="35"/>
    </row>
    <row r="50" spans="1:245" ht="17.25" customHeight="1" x14ac:dyDescent="0.2">
      <c r="A50" s="168"/>
      <c r="B50" s="32" t="s">
        <v>18</v>
      </c>
      <c r="C50" s="34">
        <f>C42+C27</f>
        <v>0</v>
      </c>
      <c r="D50" s="34">
        <f>D42+D27+D46</f>
        <v>54456.262591333332</v>
      </c>
      <c r="E50" s="34">
        <f t="shared" ref="E50:F50" si="4">E42+E27+E46</f>
        <v>15317.238165333334</v>
      </c>
      <c r="F50" s="34">
        <f t="shared" si="4"/>
        <v>5396.3592433333324</v>
      </c>
      <c r="G50" s="34">
        <f>SUM(C50:F50)</f>
        <v>75169.859999999986</v>
      </c>
      <c r="H50" s="123"/>
      <c r="I50" s="123"/>
    </row>
    <row r="51" spans="1:245" ht="17.25" customHeight="1" x14ac:dyDescent="0.2">
      <c r="A51" s="169"/>
      <c r="B51" s="36" t="s">
        <v>19</v>
      </c>
      <c r="C51" s="27">
        <f>C5+C49-C50</f>
        <v>0</v>
      </c>
      <c r="D51" s="27">
        <f>D5+D49-D50</f>
        <v>84434.916329666652</v>
      </c>
      <c r="E51" s="27">
        <f>E5+E49-E50</f>
        <v>33591.614618666667</v>
      </c>
      <c r="F51" s="27">
        <f>F5+F49-F50</f>
        <v>40589.579051666668</v>
      </c>
      <c r="G51" s="49">
        <f>SUM(C51:F51)</f>
        <v>158616.10999999999</v>
      </c>
      <c r="H51" s="71"/>
    </row>
    <row r="52" spans="1:245" x14ac:dyDescent="0.2">
      <c r="B52" s="1"/>
      <c r="C52" s="31"/>
      <c r="D52" s="33"/>
      <c r="E52" s="37"/>
      <c r="F52" s="38"/>
      <c r="G52" s="51"/>
    </row>
    <row r="53" spans="1:245" x14ac:dyDescent="0.2">
      <c r="B53" s="13"/>
      <c r="C53" s="33"/>
      <c r="D53" s="33"/>
      <c r="G53" s="51" t="s">
        <v>500</v>
      </c>
    </row>
    <row r="54" spans="1:245" x14ac:dyDescent="0.2">
      <c r="B54" s="13"/>
      <c r="C54" s="33"/>
      <c r="E54" s="39"/>
      <c r="F54" s="38" t="s">
        <v>59</v>
      </c>
      <c r="G54" s="52">
        <v>5.13</v>
      </c>
    </row>
    <row r="55" spans="1:245" x14ac:dyDescent="0.2">
      <c r="B55" s="4"/>
      <c r="E55" s="39"/>
      <c r="F55" s="39" t="s">
        <v>58</v>
      </c>
      <c r="G55" s="52">
        <v>44850.54</v>
      </c>
    </row>
    <row r="56" spans="1:245" x14ac:dyDescent="0.2">
      <c r="B56" s="4"/>
      <c r="E56" s="40"/>
      <c r="F56" s="39" t="s">
        <v>46</v>
      </c>
      <c r="G56" s="52">
        <v>113770.43</v>
      </c>
      <c r="H56" s="71"/>
    </row>
    <row r="57" spans="1:245" s="2" customFormat="1" x14ac:dyDescent="0.2">
      <c r="A57" s="1"/>
      <c r="C57" s="14"/>
      <c r="D57" s="14"/>
      <c r="E57" s="14"/>
      <c r="F57" s="40"/>
      <c r="G57" s="53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</row>
  </sheetData>
  <mergeCells count="5">
    <mergeCell ref="A7:A15"/>
    <mergeCell ref="A18:A26"/>
    <mergeCell ref="A49:A51"/>
    <mergeCell ref="A30:A41"/>
    <mergeCell ref="A45:A47"/>
  </mergeCells>
  <printOptions gridLines="1"/>
  <pageMargins left="0.7" right="0.7" top="0.75" bottom="0.75" header="0.3" footer="0.3"/>
  <pageSetup scale="96" orientation="portrait" r:id="rId1"/>
  <headerFooter alignWithMargins="0">
    <oddHeader>&amp;C&amp;"-,Bold"&amp;14&amp;K008000Dow High Music Boosters Budget and Activity&amp;"-,Regular"&amp;K009A46
&amp;K000000for 2019/2020 as of 3/9/2020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D93CA-AF66-49C3-8EDF-588C32B682AF}">
  <dimension ref="B1:H57"/>
  <sheetViews>
    <sheetView tabSelected="1" workbookViewId="0">
      <selection activeCell="H59" sqref="H59"/>
    </sheetView>
  </sheetViews>
  <sheetFormatPr defaultRowHeight="12.75" x14ac:dyDescent="0.2"/>
  <cols>
    <col min="2" max="2" width="7.7109375" style="1" customWidth="1"/>
    <col min="3" max="3" width="32.85546875" style="2" customWidth="1"/>
    <col min="4" max="7" width="11" style="14" customWidth="1"/>
    <col min="8" max="8" width="11.5703125" style="53" customWidth="1"/>
  </cols>
  <sheetData>
    <row r="1" spans="2:8" ht="15.75" x14ac:dyDescent="0.25">
      <c r="C1" s="15" t="s">
        <v>20</v>
      </c>
      <c r="D1" s="15"/>
      <c r="E1" s="15"/>
      <c r="F1" s="15"/>
      <c r="G1" s="15"/>
      <c r="H1" s="48"/>
    </row>
    <row r="2" spans="2:8" x14ac:dyDescent="0.2">
      <c r="C2" s="42" t="s">
        <v>501</v>
      </c>
      <c r="D2" s="16"/>
      <c r="E2" s="16"/>
      <c r="F2" s="16"/>
      <c r="G2" s="16"/>
      <c r="H2" s="47"/>
    </row>
    <row r="4" spans="2:8" x14ac:dyDescent="0.2">
      <c r="C4" s="17"/>
      <c r="D4" s="18" t="s">
        <v>91</v>
      </c>
      <c r="E4" s="18" t="s">
        <v>1</v>
      </c>
      <c r="F4" s="18" t="s">
        <v>2</v>
      </c>
      <c r="G4" s="18" t="s">
        <v>3</v>
      </c>
      <c r="H4" s="18" t="s">
        <v>6</v>
      </c>
    </row>
    <row r="5" spans="2:8" x14ac:dyDescent="0.2">
      <c r="C5" s="17" t="s">
        <v>21</v>
      </c>
      <c r="D5" s="19"/>
      <c r="E5" s="145">
        <v>75262.399999999994</v>
      </c>
      <c r="F5" s="145">
        <v>25842.3</v>
      </c>
      <c r="G5" s="145">
        <v>27284.23</v>
      </c>
      <c r="H5" s="146">
        <v>128388.93</v>
      </c>
    </row>
    <row r="6" spans="2:8" x14ac:dyDescent="0.2">
      <c r="D6" s="20"/>
      <c r="E6" s="21"/>
      <c r="F6" s="21"/>
      <c r="G6" s="21"/>
      <c r="H6" s="20"/>
    </row>
    <row r="7" spans="2:8" x14ac:dyDescent="0.2">
      <c r="B7" s="164" t="s">
        <v>7</v>
      </c>
      <c r="C7" s="22" t="s">
        <v>87</v>
      </c>
      <c r="D7" s="23"/>
      <c r="E7" s="23">
        <v>110.927369</v>
      </c>
      <c r="F7" s="23">
        <v>40.990375999999998</v>
      </c>
      <c r="G7" s="23">
        <v>37.152254999999997</v>
      </c>
      <c r="H7" s="19">
        <v>189.07</v>
      </c>
    </row>
    <row r="8" spans="2:8" x14ac:dyDescent="0.2">
      <c r="B8" s="165"/>
      <c r="C8" s="22" t="s">
        <v>45</v>
      </c>
      <c r="D8" s="23"/>
      <c r="E8" s="23">
        <v>225.97337200000001</v>
      </c>
      <c r="F8" s="23">
        <v>83.502688000000006</v>
      </c>
      <c r="G8" s="23">
        <v>75.683940000000035</v>
      </c>
      <c r="H8" s="19">
        <v>385.16</v>
      </c>
    </row>
    <row r="9" spans="2:8" x14ac:dyDescent="0.2">
      <c r="B9" s="165"/>
      <c r="C9" s="22" t="s">
        <v>89</v>
      </c>
      <c r="D9" s="23"/>
      <c r="E9" s="23">
        <v>32</v>
      </c>
      <c r="F9" s="23"/>
      <c r="G9" s="23"/>
      <c r="H9" s="19">
        <v>32</v>
      </c>
    </row>
    <row r="10" spans="2:8" x14ac:dyDescent="0.2">
      <c r="B10" s="165"/>
      <c r="C10" s="22" t="s">
        <v>144</v>
      </c>
      <c r="D10" s="23"/>
      <c r="E10" s="23">
        <v>12134.9</v>
      </c>
      <c r="F10" s="23"/>
      <c r="G10" s="23"/>
      <c r="H10" s="19">
        <v>12134.9</v>
      </c>
    </row>
    <row r="11" spans="2:8" x14ac:dyDescent="0.2">
      <c r="B11" s="165"/>
      <c r="C11" s="17" t="s">
        <v>138</v>
      </c>
      <c r="D11" s="23"/>
      <c r="E11" s="23">
        <v>6425.4503949999989</v>
      </c>
      <c r="F11" s="23">
        <v>7874.3610799999997</v>
      </c>
      <c r="G11" s="23">
        <v>7652.0385250000008</v>
      </c>
      <c r="H11" s="19">
        <v>21951.85</v>
      </c>
    </row>
    <row r="12" spans="2:8" x14ac:dyDescent="0.2">
      <c r="B12" s="165"/>
      <c r="C12" s="17" t="s">
        <v>251</v>
      </c>
      <c r="D12" s="23"/>
      <c r="E12" s="23">
        <v>36875.858500000002</v>
      </c>
      <c r="F12" s="23">
        <v>11346.418</v>
      </c>
      <c r="G12" s="23">
        <v>8509.8134999999966</v>
      </c>
      <c r="H12" s="19">
        <v>56732.09</v>
      </c>
    </row>
    <row r="13" spans="2:8" x14ac:dyDescent="0.2">
      <c r="B13" s="165"/>
      <c r="C13" s="17" t="s">
        <v>250</v>
      </c>
      <c r="D13" s="23"/>
      <c r="E13" s="23">
        <v>3695.359285</v>
      </c>
      <c r="F13" s="23">
        <v>1365.5256400000001</v>
      </c>
      <c r="G13" s="23">
        <v>1237.6650750000003</v>
      </c>
      <c r="H13" s="19">
        <v>6298.55</v>
      </c>
    </row>
    <row r="14" spans="2:8" x14ac:dyDescent="0.2">
      <c r="B14" s="165"/>
      <c r="C14" s="17" t="s">
        <v>262</v>
      </c>
      <c r="D14" s="23"/>
      <c r="E14" s="23">
        <v>2378.71</v>
      </c>
      <c r="F14" s="23">
        <v>1189.355</v>
      </c>
      <c r="G14" s="23">
        <v>1189.355</v>
      </c>
      <c r="H14" s="19">
        <v>4757.42</v>
      </c>
    </row>
    <row r="15" spans="2:8" x14ac:dyDescent="0.2">
      <c r="B15" s="166"/>
      <c r="C15" s="17"/>
      <c r="D15" s="23"/>
      <c r="E15" s="24"/>
      <c r="F15" s="24"/>
      <c r="G15" s="24"/>
      <c r="H15" s="19"/>
    </row>
    <row r="16" spans="2:8" x14ac:dyDescent="0.2">
      <c r="B16" s="25"/>
      <c r="C16" s="26" t="s">
        <v>8</v>
      </c>
      <c r="D16" s="27"/>
      <c r="E16" s="27">
        <v>61879.178920999999</v>
      </c>
      <c r="F16" s="27">
        <v>21900.152783999998</v>
      </c>
      <c r="G16" s="27">
        <v>18701.708294999997</v>
      </c>
      <c r="H16" s="49">
        <v>102481.04</v>
      </c>
    </row>
    <row r="17" spans="2:8" x14ac:dyDescent="0.2">
      <c r="B17" s="28"/>
      <c r="C17" s="7"/>
      <c r="D17" s="29"/>
      <c r="E17" s="147"/>
      <c r="F17" s="148"/>
      <c r="G17" s="148"/>
      <c r="H17" s="149"/>
    </row>
    <row r="18" spans="2:8" x14ac:dyDescent="0.2">
      <c r="B18" s="164" t="s">
        <v>9</v>
      </c>
      <c r="C18" s="6" t="s">
        <v>326</v>
      </c>
      <c r="D18" s="23"/>
      <c r="E18" s="23">
        <v>224.858642</v>
      </c>
      <c r="F18" s="23">
        <v>83.090767999999997</v>
      </c>
      <c r="G18" s="23">
        <v>75.310589999999962</v>
      </c>
      <c r="H18" s="19">
        <v>383.26</v>
      </c>
    </row>
    <row r="19" spans="2:8" x14ac:dyDescent="0.2">
      <c r="B19" s="165"/>
      <c r="C19" s="6" t="s">
        <v>90</v>
      </c>
      <c r="D19" s="23"/>
      <c r="E19" s="23">
        <v>1061.3</v>
      </c>
      <c r="F19" s="23"/>
      <c r="G19" s="23"/>
      <c r="H19" s="19">
        <v>1061.3</v>
      </c>
    </row>
    <row r="20" spans="2:8" x14ac:dyDescent="0.2">
      <c r="B20" s="165"/>
      <c r="C20" s="6" t="s">
        <v>89</v>
      </c>
      <c r="D20" s="23"/>
      <c r="E20" s="150">
        <v>131.44</v>
      </c>
      <c r="F20" s="23"/>
      <c r="G20" s="23"/>
      <c r="H20" s="19">
        <v>131.44</v>
      </c>
    </row>
    <row r="21" spans="2:8" x14ac:dyDescent="0.2">
      <c r="B21" s="165"/>
      <c r="C21" s="6" t="s">
        <v>144</v>
      </c>
      <c r="D21" s="23"/>
      <c r="E21" s="151">
        <v>7209.19</v>
      </c>
      <c r="F21" s="24"/>
      <c r="G21" s="24"/>
      <c r="H21" s="19">
        <v>7209.19</v>
      </c>
    </row>
    <row r="22" spans="2:8" x14ac:dyDescent="0.2">
      <c r="B22" s="165"/>
      <c r="C22" s="30" t="s">
        <v>251</v>
      </c>
      <c r="D22" s="23"/>
      <c r="E22" s="23">
        <v>17376.378499999999</v>
      </c>
      <c r="F22" s="23">
        <v>5346.5780000000004</v>
      </c>
      <c r="G22" s="23">
        <v>4009.9334999999992</v>
      </c>
      <c r="H22" s="19">
        <v>26732.89</v>
      </c>
    </row>
    <row r="23" spans="2:8" x14ac:dyDescent="0.2">
      <c r="B23" s="165"/>
      <c r="C23" s="30" t="s">
        <v>250</v>
      </c>
      <c r="D23" s="23"/>
      <c r="E23" s="23">
        <v>696.63584600000002</v>
      </c>
      <c r="F23" s="23">
        <v>257.42398400000002</v>
      </c>
      <c r="G23" s="23">
        <v>233.32017000000008</v>
      </c>
      <c r="H23" s="19">
        <v>1187.3800000000001</v>
      </c>
    </row>
    <row r="24" spans="2:8" x14ac:dyDescent="0.2">
      <c r="B24" s="165"/>
      <c r="C24" s="129" t="s">
        <v>138</v>
      </c>
      <c r="D24" s="23"/>
      <c r="E24" s="23">
        <v>16.486270000000001</v>
      </c>
      <c r="F24" s="23">
        <v>6.0920800000000002</v>
      </c>
      <c r="G24" s="23">
        <v>5.5216500000000011</v>
      </c>
      <c r="H24" s="19">
        <v>28.1</v>
      </c>
    </row>
    <row r="25" spans="2:8" x14ac:dyDescent="0.2">
      <c r="B25" s="165"/>
      <c r="C25" s="129" t="s">
        <v>262</v>
      </c>
      <c r="D25" s="23"/>
      <c r="E25" s="23">
        <v>0</v>
      </c>
      <c r="F25" s="23">
        <v>0</v>
      </c>
      <c r="G25" s="23">
        <v>0</v>
      </c>
      <c r="H25" s="19">
        <v>0</v>
      </c>
    </row>
    <row r="26" spans="2:8" x14ac:dyDescent="0.2">
      <c r="B26" s="166"/>
      <c r="C26" s="6"/>
      <c r="D26" s="23"/>
      <c r="E26" s="150"/>
      <c r="F26" s="23"/>
      <c r="G26" s="23"/>
      <c r="H26" s="19"/>
    </row>
    <row r="27" spans="2:8" x14ac:dyDescent="0.2">
      <c r="B27" s="8"/>
      <c r="C27" s="9" t="s">
        <v>10</v>
      </c>
      <c r="D27" s="27"/>
      <c r="E27" s="152">
        <v>26716.289258000001</v>
      </c>
      <c r="F27" s="153">
        <v>5693.1848320000008</v>
      </c>
      <c r="G27" s="153">
        <v>4324.0859099999989</v>
      </c>
      <c r="H27" s="139">
        <v>36733.56</v>
      </c>
    </row>
    <row r="28" spans="2:8" x14ac:dyDescent="0.2">
      <c r="B28" s="8"/>
      <c r="C28" s="10" t="s">
        <v>11</v>
      </c>
      <c r="D28" s="27"/>
      <c r="E28" s="154">
        <v>35162.889662999994</v>
      </c>
      <c r="F28" s="155">
        <v>16206.967951999997</v>
      </c>
      <c r="G28" s="155">
        <v>14377.622384999999</v>
      </c>
      <c r="H28" s="139">
        <v>65747.48</v>
      </c>
    </row>
    <row r="29" spans="2:8" x14ac:dyDescent="0.2">
      <c r="B29" s="8"/>
      <c r="C29" s="11"/>
      <c r="D29" s="31"/>
      <c r="E29" s="156"/>
      <c r="F29" s="156"/>
      <c r="G29" s="156"/>
      <c r="H29" s="157"/>
    </row>
    <row r="30" spans="2:8" x14ac:dyDescent="0.2">
      <c r="B30" s="164" t="s">
        <v>24</v>
      </c>
      <c r="C30" s="22" t="s">
        <v>88</v>
      </c>
      <c r="D30" s="23"/>
      <c r="E30" s="23">
        <v>6480</v>
      </c>
      <c r="F30" s="23">
        <v>900</v>
      </c>
      <c r="G30" s="23">
        <v>149.13999999999999</v>
      </c>
      <c r="H30" s="19">
        <v>7529.14</v>
      </c>
    </row>
    <row r="31" spans="2:8" x14ac:dyDescent="0.2">
      <c r="B31" s="165"/>
      <c r="C31" s="22" t="s">
        <v>13</v>
      </c>
      <c r="D31" s="23"/>
      <c r="E31" s="23">
        <v>73.13333333333334</v>
      </c>
      <c r="F31" s="23">
        <v>73.13333333333334</v>
      </c>
      <c r="G31" s="23">
        <v>923.13333333333333</v>
      </c>
      <c r="H31" s="19">
        <v>1069.4000000000001</v>
      </c>
    </row>
    <row r="32" spans="2:8" x14ac:dyDescent="0.2">
      <c r="B32" s="165"/>
      <c r="C32" s="22" t="s">
        <v>140</v>
      </c>
      <c r="D32" s="23"/>
      <c r="E32" s="23">
        <v>10000</v>
      </c>
      <c r="F32" s="23"/>
      <c r="G32" s="23"/>
      <c r="H32" s="19">
        <v>10000</v>
      </c>
    </row>
    <row r="33" spans="2:8" x14ac:dyDescent="0.2">
      <c r="B33" s="165"/>
      <c r="C33" s="22" t="s">
        <v>141</v>
      </c>
      <c r="D33" s="23"/>
      <c r="E33" s="23">
        <v>339</v>
      </c>
      <c r="F33" s="23"/>
      <c r="G33" s="23"/>
      <c r="H33" s="19">
        <v>339</v>
      </c>
    </row>
    <row r="34" spans="2:8" x14ac:dyDescent="0.2">
      <c r="B34" s="165"/>
      <c r="C34" s="22" t="s">
        <v>142</v>
      </c>
      <c r="D34" s="23"/>
      <c r="E34" s="158">
        <v>3266</v>
      </c>
      <c r="F34" s="23"/>
      <c r="G34" s="23"/>
      <c r="H34" s="19">
        <v>3266</v>
      </c>
    </row>
    <row r="35" spans="2:8" x14ac:dyDescent="0.2">
      <c r="B35" s="165"/>
      <c r="C35" s="22" t="s">
        <v>143</v>
      </c>
      <c r="D35" s="23"/>
      <c r="E35" s="159"/>
      <c r="F35" s="23">
        <v>589.89</v>
      </c>
      <c r="G35" s="23"/>
      <c r="H35" s="19">
        <v>589.89</v>
      </c>
    </row>
    <row r="36" spans="2:8" x14ac:dyDescent="0.2">
      <c r="B36" s="165"/>
      <c r="C36" s="22" t="s">
        <v>276</v>
      </c>
      <c r="D36" s="23"/>
      <c r="E36" s="23">
        <v>1500</v>
      </c>
      <c r="F36" s="23"/>
      <c r="G36" s="23"/>
      <c r="H36" s="19">
        <v>1500</v>
      </c>
    </row>
    <row r="37" spans="2:8" x14ac:dyDescent="0.2">
      <c r="B37" s="165"/>
      <c r="C37" s="22" t="s">
        <v>252</v>
      </c>
      <c r="D37" s="24"/>
      <c r="E37" s="24">
        <v>3600</v>
      </c>
      <c r="F37" s="23">
        <v>400</v>
      </c>
      <c r="G37" s="24"/>
      <c r="H37" s="19">
        <v>4000</v>
      </c>
    </row>
    <row r="38" spans="2:8" x14ac:dyDescent="0.2">
      <c r="B38" s="165"/>
      <c r="C38" s="22" t="s">
        <v>327</v>
      </c>
      <c r="D38" s="24"/>
      <c r="E38" s="24"/>
      <c r="F38" s="23">
        <v>5620</v>
      </c>
      <c r="G38" s="24"/>
      <c r="H38" s="19">
        <v>5620</v>
      </c>
    </row>
    <row r="39" spans="2:8" x14ac:dyDescent="0.2">
      <c r="B39" s="165"/>
      <c r="C39" s="22" t="s">
        <v>274</v>
      </c>
      <c r="D39" s="24"/>
      <c r="E39" s="24"/>
      <c r="F39" s="23">
        <v>386.47</v>
      </c>
      <c r="G39" s="24"/>
      <c r="H39" s="19">
        <v>386.47</v>
      </c>
    </row>
    <row r="40" spans="2:8" x14ac:dyDescent="0.2">
      <c r="B40" s="165"/>
      <c r="C40" s="22"/>
      <c r="D40" s="24"/>
      <c r="E40" s="24"/>
      <c r="F40" s="23"/>
      <c r="G40" s="24"/>
      <c r="H40" s="19"/>
    </row>
    <row r="41" spans="2:8" x14ac:dyDescent="0.2">
      <c r="B41" s="166"/>
      <c r="C41" s="22"/>
      <c r="D41" s="23"/>
      <c r="E41" s="23"/>
      <c r="F41" s="23"/>
      <c r="G41" s="23"/>
      <c r="H41" s="50"/>
    </row>
    <row r="42" spans="2:8" x14ac:dyDescent="0.2">
      <c r="C42" s="26" t="s">
        <v>14</v>
      </c>
      <c r="D42" s="27">
        <v>0</v>
      </c>
      <c r="E42" s="27">
        <v>25258.133333333331</v>
      </c>
      <c r="F42" s="27">
        <v>7969.4933333333338</v>
      </c>
      <c r="G42" s="27">
        <v>1072.2733333333333</v>
      </c>
      <c r="H42" s="49">
        <v>34299.9</v>
      </c>
    </row>
    <row r="43" spans="2:8" x14ac:dyDescent="0.2">
      <c r="C43" s="32" t="s">
        <v>15</v>
      </c>
      <c r="D43" s="27">
        <v>0</v>
      </c>
      <c r="E43" s="27">
        <v>9904.7563296666631</v>
      </c>
      <c r="F43" s="27">
        <v>8237.4746186666634</v>
      </c>
      <c r="G43" s="27">
        <v>13305.349051666666</v>
      </c>
      <c r="H43" s="49">
        <v>31447.579999999994</v>
      </c>
    </row>
    <row r="44" spans="2:8" x14ac:dyDescent="0.2">
      <c r="C44" s="134"/>
      <c r="D44" s="135"/>
      <c r="E44" s="135"/>
      <c r="F44" s="135"/>
      <c r="G44" s="135"/>
      <c r="H44" s="136"/>
    </row>
    <row r="45" spans="2:8" x14ac:dyDescent="0.2">
      <c r="B45" s="170" t="s">
        <v>428</v>
      </c>
      <c r="C45" s="137" t="s">
        <v>429</v>
      </c>
      <c r="D45" s="138"/>
      <c r="E45" s="138">
        <v>1749.6</v>
      </c>
      <c r="F45" s="138">
        <v>1166.4000000000001</v>
      </c>
      <c r="G45" s="138"/>
      <c r="H45" s="139">
        <v>2916</v>
      </c>
    </row>
    <row r="46" spans="2:8" x14ac:dyDescent="0.2">
      <c r="B46" s="170"/>
      <c r="C46" s="137" t="s">
        <v>430</v>
      </c>
      <c r="D46" s="138"/>
      <c r="E46" s="138">
        <v>2481.8399999999997</v>
      </c>
      <c r="F46" s="138">
        <v>1654.56</v>
      </c>
      <c r="G46" s="138"/>
      <c r="H46" s="139">
        <v>4136.3999999999996</v>
      </c>
    </row>
    <row r="47" spans="2:8" x14ac:dyDescent="0.2">
      <c r="B47" s="170"/>
      <c r="C47" s="137" t="s">
        <v>431</v>
      </c>
      <c r="D47" s="138"/>
      <c r="E47" s="138">
        <v>-732.23999999999978</v>
      </c>
      <c r="F47" s="138">
        <v>-488.15999999999985</v>
      </c>
      <c r="G47" s="138"/>
      <c r="H47" s="139">
        <v>-1220.3999999999996</v>
      </c>
    </row>
    <row r="48" spans="2:8" x14ac:dyDescent="0.2">
      <c r="C48" s="12"/>
      <c r="D48" s="33"/>
      <c r="E48" s="33"/>
      <c r="F48" s="33"/>
      <c r="G48" s="33"/>
      <c r="H48" s="51"/>
    </row>
    <row r="49" spans="2:8" ht="18.75" customHeight="1" x14ac:dyDescent="0.2">
      <c r="B49" s="167" t="s">
        <v>16</v>
      </c>
      <c r="C49" s="32" t="s">
        <v>17</v>
      </c>
      <c r="D49" s="34">
        <v>0</v>
      </c>
      <c r="E49" s="34">
        <v>63628.778920999997</v>
      </c>
      <c r="F49" s="34">
        <v>23066.552784</v>
      </c>
      <c r="G49" s="34">
        <v>18701.708294999997</v>
      </c>
      <c r="H49" s="34">
        <v>105397.03999999998</v>
      </c>
    </row>
    <row r="50" spans="2:8" ht="18.75" customHeight="1" x14ac:dyDescent="0.2">
      <c r="B50" s="168"/>
      <c r="C50" s="32" t="s">
        <v>18</v>
      </c>
      <c r="D50" s="34">
        <v>0</v>
      </c>
      <c r="E50" s="34">
        <v>54456.262591333332</v>
      </c>
      <c r="F50" s="34">
        <v>15317.238165333334</v>
      </c>
      <c r="G50" s="34">
        <v>5396.3592433333324</v>
      </c>
      <c r="H50" s="34">
        <v>75169.859999999986</v>
      </c>
    </row>
    <row r="51" spans="2:8" ht="18.75" customHeight="1" x14ac:dyDescent="0.2">
      <c r="B51" s="169"/>
      <c r="C51" s="36" t="s">
        <v>19</v>
      </c>
      <c r="D51" s="27">
        <v>0</v>
      </c>
      <c r="E51" s="27">
        <v>84434.916329666652</v>
      </c>
      <c r="F51" s="27">
        <v>33591.614618666667</v>
      </c>
      <c r="G51" s="27">
        <v>40589.579051666668</v>
      </c>
      <c r="H51" s="49">
        <v>158616.10999999999</v>
      </c>
    </row>
    <row r="52" spans="2:8" x14ac:dyDescent="0.2">
      <c r="C52" s="1"/>
      <c r="D52" s="31"/>
      <c r="E52" s="33"/>
      <c r="F52" s="37"/>
      <c r="G52" s="38"/>
      <c r="H52" s="51"/>
    </row>
    <row r="53" spans="2:8" x14ac:dyDescent="0.2">
      <c r="C53" s="13"/>
      <c r="D53" s="33"/>
      <c r="E53" s="33"/>
      <c r="H53" s="51" t="s">
        <v>500</v>
      </c>
    </row>
    <row r="54" spans="2:8" x14ac:dyDescent="0.2">
      <c r="C54" s="13"/>
      <c r="D54" s="33"/>
      <c r="F54" s="39"/>
      <c r="G54" s="38" t="s">
        <v>59</v>
      </c>
      <c r="H54" s="52">
        <v>5.13</v>
      </c>
    </row>
    <row r="55" spans="2:8" x14ac:dyDescent="0.2">
      <c r="C55" s="4"/>
      <c r="F55" s="39"/>
      <c r="G55" s="39" t="s">
        <v>58</v>
      </c>
      <c r="H55" s="52">
        <v>44850.54</v>
      </c>
    </row>
    <row r="56" spans="2:8" x14ac:dyDescent="0.2">
      <c r="C56" s="4"/>
      <c r="F56" s="40"/>
      <c r="G56" s="39" t="s">
        <v>46</v>
      </c>
      <c r="H56" s="52">
        <v>113770.43</v>
      </c>
    </row>
    <row r="57" spans="2:8" x14ac:dyDescent="0.2">
      <c r="G57" s="40"/>
    </row>
  </sheetData>
  <mergeCells count="5">
    <mergeCell ref="B7:B15"/>
    <mergeCell ref="B18:B26"/>
    <mergeCell ref="B30:B41"/>
    <mergeCell ref="B45:B47"/>
    <mergeCell ref="B49:B5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filterMode="1">
    <pageSetUpPr fitToPage="1"/>
  </sheetPr>
  <dimension ref="B2:P198"/>
  <sheetViews>
    <sheetView workbookViewId="0">
      <pane ySplit="4" topLeftCell="A5" activePane="bottomLeft" state="frozen"/>
      <selection pane="bottomLeft" activeCell="K122" sqref="K122:K184"/>
    </sheetView>
  </sheetViews>
  <sheetFormatPr defaultRowHeight="12.75" x14ac:dyDescent="0.2"/>
  <cols>
    <col min="1" max="1" width="9.140625" style="77"/>
    <col min="2" max="2" width="18.28515625" style="78" customWidth="1"/>
    <col min="3" max="3" width="12.7109375" style="77" customWidth="1"/>
    <col min="4" max="4" width="12.28515625" style="77" customWidth="1"/>
    <col min="5" max="5" width="54" style="77" customWidth="1"/>
    <col min="6" max="7" width="10.140625" style="77" customWidth="1"/>
    <col min="8" max="8" width="9.140625" style="77"/>
    <col min="9" max="9" width="9.5703125" style="77" customWidth="1"/>
    <col min="10" max="10" width="2" style="77" customWidth="1"/>
    <col min="11" max="12" width="11" style="43" customWidth="1"/>
    <col min="13" max="13" width="9.140625" style="77"/>
    <col min="14" max="14" width="14.85546875" style="77" customWidth="1"/>
    <col min="15" max="16" width="9.140625" style="77"/>
    <col min="17" max="17" width="1.28515625" style="77" customWidth="1"/>
    <col min="18" max="16384" width="9.140625" style="77"/>
  </cols>
  <sheetData>
    <row r="2" spans="2:16" x14ac:dyDescent="0.2">
      <c r="C2" s="172" t="s">
        <v>26</v>
      </c>
      <c r="D2" s="172"/>
      <c r="E2" s="172"/>
      <c r="F2" s="172"/>
      <c r="G2" s="172"/>
      <c r="H2" s="172"/>
      <c r="I2" s="172"/>
      <c r="J2" s="173"/>
      <c r="K2" s="44">
        <f>SUM(K5:K1966)</f>
        <v>75169.860000000015</v>
      </c>
      <c r="L2" s="44">
        <f>SUM(L5:L1966)</f>
        <v>105397.04000000001</v>
      </c>
    </row>
    <row r="3" spans="2:16" x14ac:dyDescent="0.2">
      <c r="D3" s="173"/>
      <c r="E3" s="173"/>
      <c r="F3" s="174">
        <f>SUM(F5:F3168)</f>
        <v>75169.860000000015</v>
      </c>
      <c r="G3" s="174">
        <f>SUM(G5:G3168)</f>
        <v>105397.04000000001</v>
      </c>
      <c r="H3" s="173"/>
      <c r="I3" s="173"/>
      <c r="J3" s="173"/>
      <c r="K3" s="76" t="s">
        <v>27</v>
      </c>
      <c r="L3" s="76"/>
      <c r="M3" s="126"/>
      <c r="N3" s="126"/>
      <c r="O3" s="126"/>
      <c r="P3" s="126"/>
    </row>
    <row r="4" spans="2:16" x14ac:dyDescent="0.2">
      <c r="B4" s="127" t="s">
        <v>28</v>
      </c>
      <c r="C4" s="127" t="s">
        <v>29</v>
      </c>
      <c r="D4" s="127" t="s">
        <v>30</v>
      </c>
      <c r="E4" s="127" t="s">
        <v>31</v>
      </c>
      <c r="F4" s="127" t="s">
        <v>32</v>
      </c>
      <c r="G4" s="127" t="s">
        <v>33</v>
      </c>
      <c r="H4" s="127" t="s">
        <v>34</v>
      </c>
      <c r="I4" s="127" t="s">
        <v>25</v>
      </c>
      <c r="J4" s="127"/>
      <c r="K4" s="45" t="s">
        <v>32</v>
      </c>
      <c r="L4" s="45" t="s">
        <v>33</v>
      </c>
      <c r="M4" s="127" t="s">
        <v>35</v>
      </c>
      <c r="N4" s="127" t="s">
        <v>36</v>
      </c>
      <c r="O4" s="127" t="s">
        <v>37</v>
      </c>
      <c r="P4" s="127" t="s">
        <v>38</v>
      </c>
    </row>
    <row r="5" spans="2:16" hidden="1" x14ac:dyDescent="0.2">
      <c r="B5" s="78" t="s">
        <v>39</v>
      </c>
      <c r="C5" s="175">
        <v>44441</v>
      </c>
      <c r="D5" s="176" t="s">
        <v>40</v>
      </c>
      <c r="E5" s="176" t="s">
        <v>82</v>
      </c>
      <c r="F5" s="177">
        <v>48.59</v>
      </c>
      <c r="G5" s="176" t="s">
        <v>40</v>
      </c>
      <c r="H5" s="176" t="s">
        <v>41</v>
      </c>
      <c r="I5" s="177">
        <v>14729.58</v>
      </c>
      <c r="K5" s="73">
        <v>48.59</v>
      </c>
      <c r="M5" s="77" t="s">
        <v>44</v>
      </c>
      <c r="N5" s="77" t="s">
        <v>12</v>
      </c>
      <c r="O5" s="77" t="s">
        <v>42</v>
      </c>
    </row>
    <row r="6" spans="2:16" hidden="1" x14ac:dyDescent="0.2">
      <c r="B6" s="78" t="s">
        <v>39</v>
      </c>
      <c r="C6" s="175">
        <v>44446</v>
      </c>
      <c r="D6" s="176" t="s">
        <v>40</v>
      </c>
      <c r="E6" s="176" t="s">
        <v>48</v>
      </c>
      <c r="F6" s="176" t="s">
        <v>40</v>
      </c>
      <c r="G6" s="177">
        <v>16</v>
      </c>
      <c r="H6" s="176" t="s">
        <v>41</v>
      </c>
      <c r="I6" s="177">
        <v>14745.58</v>
      </c>
      <c r="K6" s="73"/>
      <c r="L6" s="73">
        <v>16</v>
      </c>
      <c r="M6" s="77" t="s">
        <v>1</v>
      </c>
      <c r="N6" s="77" t="s">
        <v>84</v>
      </c>
    </row>
    <row r="7" spans="2:16" hidden="1" x14ac:dyDescent="0.2">
      <c r="B7" s="78" t="s">
        <v>39</v>
      </c>
      <c r="C7" s="175">
        <v>44447</v>
      </c>
      <c r="D7" s="176" t="s">
        <v>40</v>
      </c>
      <c r="E7" s="176" t="s">
        <v>76</v>
      </c>
      <c r="F7" s="177">
        <v>1061.3</v>
      </c>
      <c r="G7" s="176" t="s">
        <v>40</v>
      </c>
      <c r="H7" s="176" t="s">
        <v>41</v>
      </c>
      <c r="I7" s="177">
        <v>12694.28</v>
      </c>
      <c r="K7" s="73">
        <v>1061.3</v>
      </c>
      <c r="M7" s="77" t="s">
        <v>1</v>
      </c>
      <c r="N7" s="77" t="s">
        <v>23</v>
      </c>
      <c r="O7" s="77" t="s">
        <v>42</v>
      </c>
    </row>
    <row r="8" spans="2:16" hidden="1" x14ac:dyDescent="0.2">
      <c r="B8" s="78" t="s">
        <v>39</v>
      </c>
      <c r="C8" s="175">
        <v>44447</v>
      </c>
      <c r="D8" s="176" t="s">
        <v>40</v>
      </c>
      <c r="E8" s="176" t="s">
        <v>77</v>
      </c>
      <c r="F8" s="177">
        <v>20</v>
      </c>
      <c r="G8" s="176" t="s">
        <v>40</v>
      </c>
      <c r="H8" s="176" t="s">
        <v>41</v>
      </c>
      <c r="I8" s="177">
        <v>13755.58</v>
      </c>
      <c r="K8" s="73">
        <v>20</v>
      </c>
      <c r="M8" s="77" t="s">
        <v>44</v>
      </c>
      <c r="N8" s="77" t="s">
        <v>12</v>
      </c>
      <c r="O8" s="77" t="s">
        <v>42</v>
      </c>
    </row>
    <row r="9" spans="2:16" hidden="1" x14ac:dyDescent="0.2">
      <c r="B9" s="78" t="s">
        <v>39</v>
      </c>
      <c r="C9" s="175">
        <v>44447</v>
      </c>
      <c r="D9" s="176" t="s">
        <v>78</v>
      </c>
      <c r="E9" s="176" t="s">
        <v>79</v>
      </c>
      <c r="F9" s="177">
        <v>850</v>
      </c>
      <c r="G9" s="176" t="s">
        <v>40</v>
      </c>
      <c r="H9" s="176" t="s">
        <v>41</v>
      </c>
      <c r="I9" s="177">
        <v>13775.58</v>
      </c>
      <c r="K9" s="73">
        <v>850</v>
      </c>
      <c r="M9" s="72" t="s">
        <v>3</v>
      </c>
      <c r="N9" s="72" t="s">
        <v>13</v>
      </c>
      <c r="O9" s="72" t="s">
        <v>42</v>
      </c>
      <c r="P9" s="72" t="s">
        <v>42</v>
      </c>
    </row>
    <row r="10" spans="2:16" hidden="1" x14ac:dyDescent="0.2">
      <c r="B10" s="78" t="s">
        <v>39</v>
      </c>
      <c r="C10" s="175">
        <v>44447</v>
      </c>
      <c r="D10" s="176" t="s">
        <v>80</v>
      </c>
      <c r="E10" s="176" t="s">
        <v>81</v>
      </c>
      <c r="F10" s="177">
        <v>120</v>
      </c>
      <c r="G10" s="176" t="s">
        <v>40</v>
      </c>
      <c r="H10" s="176" t="s">
        <v>41</v>
      </c>
      <c r="I10" s="177">
        <v>14625.58</v>
      </c>
      <c r="K10" s="73">
        <v>120</v>
      </c>
      <c r="M10" s="72" t="s">
        <v>1</v>
      </c>
      <c r="N10" s="72" t="s">
        <v>85</v>
      </c>
      <c r="O10" s="72" t="s">
        <v>42</v>
      </c>
      <c r="P10" s="72" t="s">
        <v>42</v>
      </c>
    </row>
    <row r="11" spans="2:16" hidden="1" x14ac:dyDescent="0.2">
      <c r="B11" s="78" t="s">
        <v>39</v>
      </c>
      <c r="C11" s="175">
        <v>44448</v>
      </c>
      <c r="D11" s="176" t="s">
        <v>86</v>
      </c>
      <c r="E11" s="176" t="s">
        <v>75</v>
      </c>
      <c r="F11" s="177">
        <v>100</v>
      </c>
      <c r="G11" s="176" t="s">
        <v>40</v>
      </c>
      <c r="H11" s="176" t="s">
        <v>41</v>
      </c>
      <c r="I11" s="177">
        <v>12594.28</v>
      </c>
      <c r="K11" s="73">
        <v>100</v>
      </c>
      <c r="M11" s="72" t="s">
        <v>44</v>
      </c>
      <c r="N11" s="72" t="s">
        <v>13</v>
      </c>
      <c r="O11" s="72" t="s">
        <v>42</v>
      </c>
      <c r="P11" s="72" t="s">
        <v>42</v>
      </c>
    </row>
    <row r="12" spans="2:16" hidden="1" x14ac:dyDescent="0.2">
      <c r="B12" s="78" t="s">
        <v>39</v>
      </c>
      <c r="C12" s="175">
        <v>44463</v>
      </c>
      <c r="D12" s="176" t="s">
        <v>73</v>
      </c>
      <c r="E12" s="176" t="s">
        <v>74</v>
      </c>
      <c r="F12" s="177">
        <v>68.849999999999994</v>
      </c>
      <c r="G12" s="176" t="s">
        <v>40</v>
      </c>
      <c r="H12" s="176" t="s">
        <v>41</v>
      </c>
      <c r="I12" s="177">
        <v>12525.43</v>
      </c>
      <c r="K12" s="73">
        <v>68.849999999999994</v>
      </c>
      <c r="M12" s="72" t="s">
        <v>44</v>
      </c>
      <c r="N12" s="72" t="s">
        <v>13</v>
      </c>
      <c r="O12" s="72" t="s">
        <v>42</v>
      </c>
      <c r="P12" s="72" t="s">
        <v>42</v>
      </c>
    </row>
    <row r="13" spans="2:16" hidden="1" x14ac:dyDescent="0.2">
      <c r="B13" s="78" t="s">
        <v>39</v>
      </c>
      <c r="C13" s="175">
        <v>44468</v>
      </c>
      <c r="D13" s="176" t="s">
        <v>40</v>
      </c>
      <c r="E13" s="176" t="s">
        <v>72</v>
      </c>
      <c r="F13" s="177">
        <v>9.99</v>
      </c>
      <c r="G13" s="176" t="s">
        <v>40</v>
      </c>
      <c r="H13" s="176" t="s">
        <v>41</v>
      </c>
      <c r="I13" s="177">
        <v>12515.44</v>
      </c>
      <c r="K13" s="73">
        <v>9.99</v>
      </c>
      <c r="M13" s="77" t="s">
        <v>44</v>
      </c>
      <c r="N13" s="77" t="s">
        <v>12</v>
      </c>
      <c r="O13" s="77" t="s">
        <v>42</v>
      </c>
    </row>
    <row r="14" spans="2:16" hidden="1" x14ac:dyDescent="0.2">
      <c r="B14" s="78" t="s">
        <v>39</v>
      </c>
      <c r="C14" s="175">
        <v>44469</v>
      </c>
      <c r="D14" s="176" t="s">
        <v>40</v>
      </c>
      <c r="E14" s="176" t="s">
        <v>71</v>
      </c>
      <c r="F14" s="176" t="s">
        <v>40</v>
      </c>
      <c r="G14" s="177">
        <v>102.61</v>
      </c>
      <c r="H14" s="176" t="s">
        <v>41</v>
      </c>
      <c r="I14" s="177">
        <v>12618.05</v>
      </c>
      <c r="L14" s="73">
        <v>86.61</v>
      </c>
      <c r="M14" s="77" t="s">
        <v>44</v>
      </c>
      <c r="N14" s="77" t="s">
        <v>22</v>
      </c>
      <c r="O14" s="77" t="s">
        <v>42</v>
      </c>
    </row>
    <row r="15" spans="2:16" hidden="1" x14ac:dyDescent="0.2">
      <c r="B15" s="70" t="s">
        <v>47</v>
      </c>
      <c r="C15" s="175"/>
      <c r="D15" s="176"/>
      <c r="E15" s="176"/>
      <c r="F15" s="176"/>
      <c r="G15" s="177"/>
      <c r="H15" s="176"/>
      <c r="I15" s="177"/>
      <c r="K15" s="73"/>
      <c r="L15" s="73">
        <v>16</v>
      </c>
      <c r="M15" s="77" t="s">
        <v>1</v>
      </c>
      <c r="N15" s="77" t="s">
        <v>84</v>
      </c>
      <c r="O15" s="77" t="s">
        <v>42</v>
      </c>
    </row>
    <row r="16" spans="2:16" hidden="1" x14ac:dyDescent="0.2">
      <c r="B16" s="78" t="s">
        <v>46</v>
      </c>
      <c r="C16" s="175">
        <v>44469</v>
      </c>
      <c r="D16" s="176" t="s">
        <v>40</v>
      </c>
      <c r="E16" s="176" t="s">
        <v>69</v>
      </c>
      <c r="F16" s="176" t="s">
        <v>40</v>
      </c>
      <c r="G16" s="177">
        <v>18.68</v>
      </c>
      <c r="H16" s="176" t="s">
        <v>41</v>
      </c>
      <c r="I16" s="177">
        <v>113624.31</v>
      </c>
      <c r="L16" s="73">
        <v>18.68</v>
      </c>
      <c r="M16" s="77" t="s">
        <v>44</v>
      </c>
      <c r="N16" s="77" t="s">
        <v>83</v>
      </c>
    </row>
    <row r="17" spans="2:16" hidden="1" x14ac:dyDescent="0.2">
      <c r="B17" s="78" t="s">
        <v>39</v>
      </c>
      <c r="C17" s="175">
        <v>44469</v>
      </c>
      <c r="D17" s="176" t="s">
        <v>40</v>
      </c>
      <c r="E17" s="176" t="s">
        <v>70</v>
      </c>
      <c r="F17" s="176" t="s">
        <v>40</v>
      </c>
      <c r="G17" s="177">
        <v>1.08</v>
      </c>
      <c r="H17" s="176" t="s">
        <v>41</v>
      </c>
      <c r="I17" s="177">
        <v>12619.13</v>
      </c>
      <c r="L17" s="73">
        <v>1.08</v>
      </c>
      <c r="M17" s="77" t="s">
        <v>44</v>
      </c>
      <c r="N17" s="77" t="s">
        <v>83</v>
      </c>
    </row>
    <row r="18" spans="2:16" hidden="1" x14ac:dyDescent="0.2">
      <c r="B18" s="78" t="s">
        <v>39</v>
      </c>
      <c r="C18" s="178">
        <v>44473</v>
      </c>
      <c r="D18" s="80" t="s">
        <v>130</v>
      </c>
      <c r="E18" s="80" t="s">
        <v>131</v>
      </c>
      <c r="F18" s="131">
        <v>50.55</v>
      </c>
      <c r="G18" s="80" t="s">
        <v>40</v>
      </c>
      <c r="H18" s="80" t="s">
        <v>41</v>
      </c>
      <c r="I18" s="131">
        <v>12568.58</v>
      </c>
      <c r="K18" s="73">
        <v>50.55</v>
      </c>
      <c r="M18" s="77" t="s">
        <v>44</v>
      </c>
      <c r="N18" s="77" t="s">
        <v>13</v>
      </c>
      <c r="O18" s="77" t="s">
        <v>42</v>
      </c>
      <c r="P18" s="77" t="s">
        <v>42</v>
      </c>
    </row>
    <row r="19" spans="2:16" hidden="1" x14ac:dyDescent="0.2">
      <c r="B19" s="78" t="s">
        <v>39</v>
      </c>
      <c r="C19" s="178">
        <v>44479</v>
      </c>
      <c r="D19" s="80" t="s">
        <v>40</v>
      </c>
      <c r="E19" s="80" t="s">
        <v>129</v>
      </c>
      <c r="F19" s="131">
        <v>423.89</v>
      </c>
      <c r="G19" s="80" t="s">
        <v>40</v>
      </c>
      <c r="H19" s="80" t="s">
        <v>41</v>
      </c>
      <c r="I19" s="131">
        <v>12144.69</v>
      </c>
      <c r="K19" s="73">
        <v>423.89</v>
      </c>
      <c r="M19" s="77" t="s">
        <v>2</v>
      </c>
      <c r="N19" s="77" t="s">
        <v>143</v>
      </c>
      <c r="O19" s="77" t="s">
        <v>133</v>
      </c>
    </row>
    <row r="20" spans="2:16" hidden="1" x14ac:dyDescent="0.2">
      <c r="B20" s="78" t="s">
        <v>39</v>
      </c>
      <c r="C20" s="178">
        <v>44480</v>
      </c>
      <c r="D20" s="80" t="s">
        <v>40</v>
      </c>
      <c r="E20" s="80" t="s">
        <v>128</v>
      </c>
      <c r="F20" s="131">
        <v>166</v>
      </c>
      <c r="G20" s="80" t="s">
        <v>40</v>
      </c>
      <c r="H20" s="80" t="s">
        <v>41</v>
      </c>
      <c r="I20" s="131">
        <v>11978.69</v>
      </c>
      <c r="K20" s="73">
        <v>166</v>
      </c>
      <c r="M20" s="77" t="s">
        <v>2</v>
      </c>
      <c r="N20" s="77" t="s">
        <v>143</v>
      </c>
      <c r="O20" s="77" t="s">
        <v>133</v>
      </c>
    </row>
    <row r="21" spans="2:16" hidden="1" x14ac:dyDescent="0.2">
      <c r="B21" s="78" t="s">
        <v>39</v>
      </c>
      <c r="C21" s="178">
        <v>44481</v>
      </c>
      <c r="D21" s="80" t="s">
        <v>40</v>
      </c>
      <c r="E21" s="80" t="s">
        <v>127</v>
      </c>
      <c r="F21" s="131">
        <v>1300</v>
      </c>
      <c r="G21" s="80" t="s">
        <v>40</v>
      </c>
      <c r="H21" s="80" t="s">
        <v>41</v>
      </c>
      <c r="I21" s="131">
        <v>10678.69</v>
      </c>
      <c r="K21" s="73">
        <v>1300</v>
      </c>
      <c r="M21" s="77" t="s">
        <v>1</v>
      </c>
      <c r="N21" s="77" t="s">
        <v>134</v>
      </c>
      <c r="O21" s="77" t="s">
        <v>42</v>
      </c>
    </row>
    <row r="22" spans="2:16" hidden="1" x14ac:dyDescent="0.2">
      <c r="B22" s="78" t="s">
        <v>39</v>
      </c>
      <c r="C22" s="178">
        <v>44483</v>
      </c>
      <c r="D22" s="80" t="s">
        <v>40</v>
      </c>
      <c r="E22" s="80" t="s">
        <v>125</v>
      </c>
      <c r="F22" s="80" t="s">
        <v>40</v>
      </c>
      <c r="G22" s="131">
        <v>2150</v>
      </c>
      <c r="H22" s="80" t="s">
        <v>41</v>
      </c>
      <c r="I22" s="131">
        <v>24963.59</v>
      </c>
      <c r="K22" s="73"/>
      <c r="L22" s="73">
        <v>2150</v>
      </c>
      <c r="M22" s="77" t="s">
        <v>44</v>
      </c>
      <c r="N22" s="77" t="s">
        <v>138</v>
      </c>
      <c r="O22" s="77" t="s">
        <v>42</v>
      </c>
    </row>
    <row r="23" spans="2:16" hidden="1" x14ac:dyDescent="0.2">
      <c r="B23" s="78" t="s">
        <v>39</v>
      </c>
      <c r="C23" s="178">
        <v>44483</v>
      </c>
      <c r="D23" s="80" t="s">
        <v>40</v>
      </c>
      <c r="E23" s="80" t="s">
        <v>126</v>
      </c>
      <c r="F23" s="80" t="s">
        <v>40</v>
      </c>
      <c r="G23" s="131">
        <v>12134.9</v>
      </c>
      <c r="H23" s="80" t="s">
        <v>41</v>
      </c>
      <c r="I23" s="131">
        <v>22813.59</v>
      </c>
      <c r="K23" s="73"/>
      <c r="L23" s="73">
        <v>12134.9</v>
      </c>
      <c r="M23" s="77" t="s">
        <v>1</v>
      </c>
      <c r="N23" s="77" t="s">
        <v>134</v>
      </c>
      <c r="O23" s="77" t="s">
        <v>42</v>
      </c>
    </row>
    <row r="24" spans="2:16" hidden="1" x14ac:dyDescent="0.2">
      <c r="B24" s="78" t="s">
        <v>39</v>
      </c>
      <c r="C24" s="178">
        <v>44484</v>
      </c>
      <c r="D24" s="80" t="s">
        <v>123</v>
      </c>
      <c r="E24" s="80" t="s">
        <v>124</v>
      </c>
      <c r="F24" s="131">
        <v>351</v>
      </c>
      <c r="G24" s="80" t="s">
        <v>40</v>
      </c>
      <c r="H24" s="80" t="s">
        <v>41</v>
      </c>
      <c r="I24" s="131">
        <v>24612.59</v>
      </c>
      <c r="K24" s="73">
        <v>351</v>
      </c>
      <c r="M24" s="77" t="s">
        <v>1</v>
      </c>
      <c r="N24" s="77" t="s">
        <v>134</v>
      </c>
      <c r="O24" s="77" t="s">
        <v>42</v>
      </c>
      <c r="P24" s="77" t="s">
        <v>42</v>
      </c>
    </row>
    <row r="25" spans="2:16" hidden="1" x14ac:dyDescent="0.2">
      <c r="B25" s="78" t="s">
        <v>39</v>
      </c>
      <c r="C25" s="178">
        <v>44487</v>
      </c>
      <c r="D25" s="80" t="s">
        <v>120</v>
      </c>
      <c r="E25" s="80" t="s">
        <v>121</v>
      </c>
      <c r="F25" s="131">
        <v>131.44</v>
      </c>
      <c r="G25" s="80" t="s">
        <v>40</v>
      </c>
      <c r="H25" s="80" t="s">
        <v>41</v>
      </c>
      <c r="I25" s="131">
        <v>26507.200000000001</v>
      </c>
      <c r="K25" s="73">
        <v>131.44</v>
      </c>
      <c r="M25" s="77" t="s">
        <v>135</v>
      </c>
      <c r="N25" s="77" t="s">
        <v>84</v>
      </c>
      <c r="O25" s="77" t="s">
        <v>42</v>
      </c>
      <c r="P25" s="77" t="s">
        <v>42</v>
      </c>
    </row>
    <row r="26" spans="2:16" hidden="1" x14ac:dyDescent="0.2">
      <c r="B26" s="78" t="s">
        <v>39</v>
      </c>
      <c r="C26" s="178">
        <v>44487</v>
      </c>
      <c r="D26" s="80" t="s">
        <v>40</v>
      </c>
      <c r="E26" s="80" t="s">
        <v>122</v>
      </c>
      <c r="F26" s="80" t="s">
        <v>40</v>
      </c>
      <c r="G26" s="131">
        <v>2026.05</v>
      </c>
      <c r="H26" s="80" t="s">
        <v>41</v>
      </c>
      <c r="I26" s="131">
        <v>26638.639999999999</v>
      </c>
      <c r="K26" s="73"/>
      <c r="L26" s="73">
        <v>2026.05</v>
      </c>
      <c r="M26" s="77" t="s">
        <v>44</v>
      </c>
      <c r="N26" s="77" t="s">
        <v>138</v>
      </c>
      <c r="O26" s="77" t="s">
        <v>42</v>
      </c>
    </row>
    <row r="27" spans="2:16" hidden="1" x14ac:dyDescent="0.2">
      <c r="B27" s="78" t="s">
        <v>39</v>
      </c>
      <c r="C27" s="178">
        <v>44488</v>
      </c>
      <c r="D27" s="80" t="s">
        <v>118</v>
      </c>
      <c r="E27" s="80" t="s">
        <v>119</v>
      </c>
      <c r="F27" s="131">
        <v>312</v>
      </c>
      <c r="G27" s="80" t="s">
        <v>40</v>
      </c>
      <c r="H27" s="80" t="s">
        <v>41</v>
      </c>
      <c r="I27" s="131">
        <v>26195.200000000001</v>
      </c>
      <c r="K27" s="73">
        <v>312</v>
      </c>
      <c r="M27" s="77" t="s">
        <v>1</v>
      </c>
      <c r="N27" s="77" t="s">
        <v>134</v>
      </c>
      <c r="O27" s="77" t="s">
        <v>42</v>
      </c>
      <c r="P27" s="77" t="s">
        <v>42</v>
      </c>
    </row>
    <row r="28" spans="2:16" hidden="1" x14ac:dyDescent="0.2">
      <c r="B28" s="78" t="s">
        <v>39</v>
      </c>
      <c r="C28" s="178">
        <v>44489</v>
      </c>
      <c r="D28" s="80" t="s">
        <v>40</v>
      </c>
      <c r="E28" s="80" t="s">
        <v>117</v>
      </c>
      <c r="F28" s="80" t="s">
        <v>40</v>
      </c>
      <c r="G28" s="131">
        <v>875</v>
      </c>
      <c r="H28" s="80" t="s">
        <v>41</v>
      </c>
      <c r="I28" s="131">
        <v>27070.2</v>
      </c>
      <c r="K28" s="73"/>
      <c r="L28" s="73">
        <v>875</v>
      </c>
      <c r="M28" s="77" t="s">
        <v>44</v>
      </c>
      <c r="N28" s="77" t="s">
        <v>138</v>
      </c>
      <c r="O28" s="77" t="s">
        <v>42</v>
      </c>
    </row>
    <row r="29" spans="2:16" hidden="1" x14ac:dyDescent="0.2">
      <c r="B29" s="78" t="s">
        <v>39</v>
      </c>
      <c r="C29" s="178">
        <v>44490</v>
      </c>
      <c r="D29" s="80" t="s">
        <v>109</v>
      </c>
      <c r="E29" s="80" t="s">
        <v>110</v>
      </c>
      <c r="F29" s="131">
        <v>149.07</v>
      </c>
      <c r="G29" s="80" t="s">
        <v>40</v>
      </c>
      <c r="H29" s="80" t="s">
        <v>41</v>
      </c>
      <c r="I29" s="131">
        <v>27785.1</v>
      </c>
      <c r="K29" s="73">
        <v>149.07</v>
      </c>
      <c r="M29" s="77" t="s">
        <v>1</v>
      </c>
      <c r="N29" s="77" t="s">
        <v>134</v>
      </c>
      <c r="O29" s="77" t="s">
        <v>42</v>
      </c>
      <c r="P29" s="77" t="s">
        <v>42</v>
      </c>
    </row>
    <row r="30" spans="2:16" hidden="1" x14ac:dyDescent="0.2">
      <c r="B30" s="78" t="s">
        <v>39</v>
      </c>
      <c r="C30" s="178">
        <v>44490</v>
      </c>
      <c r="D30" s="80" t="s">
        <v>111</v>
      </c>
      <c r="E30" s="80" t="s">
        <v>112</v>
      </c>
      <c r="F30" s="131">
        <v>61.29</v>
      </c>
      <c r="G30" s="80" t="s">
        <v>40</v>
      </c>
      <c r="H30" s="80" t="s">
        <v>41</v>
      </c>
      <c r="I30" s="131">
        <v>27934.17</v>
      </c>
      <c r="K30" s="73">
        <v>61.29</v>
      </c>
      <c r="M30" s="77" t="s">
        <v>1</v>
      </c>
      <c r="N30" s="77" t="s">
        <v>134</v>
      </c>
      <c r="O30" s="77" t="s">
        <v>42</v>
      </c>
      <c r="P30" s="77" t="s">
        <v>42</v>
      </c>
    </row>
    <row r="31" spans="2:16" hidden="1" x14ac:dyDescent="0.2">
      <c r="B31" s="78" t="s">
        <v>39</v>
      </c>
      <c r="C31" s="178">
        <v>44490</v>
      </c>
      <c r="D31" s="80" t="s">
        <v>113</v>
      </c>
      <c r="E31" s="80" t="s">
        <v>114</v>
      </c>
      <c r="F31" s="131">
        <v>10.59</v>
      </c>
      <c r="G31" s="80" t="s">
        <v>40</v>
      </c>
      <c r="H31" s="80" t="s">
        <v>41</v>
      </c>
      <c r="I31" s="131">
        <v>27995.46</v>
      </c>
      <c r="K31" s="73">
        <v>10.59</v>
      </c>
      <c r="M31" s="77" t="s">
        <v>1</v>
      </c>
      <c r="N31" s="77" t="s">
        <v>134</v>
      </c>
      <c r="O31" s="77" t="s">
        <v>42</v>
      </c>
      <c r="P31" s="77" t="s">
        <v>42</v>
      </c>
    </row>
    <row r="32" spans="2:16" hidden="1" x14ac:dyDescent="0.2">
      <c r="B32" s="78" t="s">
        <v>39</v>
      </c>
      <c r="C32" s="178">
        <v>44490</v>
      </c>
      <c r="D32" s="80" t="s">
        <v>40</v>
      </c>
      <c r="E32" s="80" t="s">
        <v>115</v>
      </c>
      <c r="F32" s="131">
        <v>29</v>
      </c>
      <c r="G32" s="80" t="s">
        <v>40</v>
      </c>
      <c r="H32" s="80" t="s">
        <v>41</v>
      </c>
      <c r="I32" s="131">
        <v>28006.05</v>
      </c>
      <c r="K32" s="73">
        <v>29</v>
      </c>
      <c r="M32" s="77" t="s">
        <v>44</v>
      </c>
      <c r="N32" s="77" t="s">
        <v>12</v>
      </c>
      <c r="O32" s="77" t="s">
        <v>42</v>
      </c>
    </row>
    <row r="33" spans="2:16" hidden="1" x14ac:dyDescent="0.2">
      <c r="B33" s="78" t="s">
        <v>39</v>
      </c>
      <c r="C33" s="178">
        <v>44490</v>
      </c>
      <c r="D33" s="80" t="s">
        <v>40</v>
      </c>
      <c r="E33" s="80" t="s">
        <v>116</v>
      </c>
      <c r="F33" s="80" t="s">
        <v>40</v>
      </c>
      <c r="G33" s="131">
        <v>964.85</v>
      </c>
      <c r="H33" s="80" t="s">
        <v>41</v>
      </c>
      <c r="I33" s="131">
        <v>28035.05</v>
      </c>
      <c r="K33" s="73"/>
      <c r="L33" s="73">
        <v>964.85</v>
      </c>
      <c r="M33" s="77" t="s">
        <v>44</v>
      </c>
      <c r="N33" s="77" t="s">
        <v>138</v>
      </c>
      <c r="O33" s="77" t="s">
        <v>42</v>
      </c>
    </row>
    <row r="34" spans="2:16" hidden="1" x14ac:dyDescent="0.2">
      <c r="B34" s="78" t="s">
        <v>39</v>
      </c>
      <c r="C34" s="178">
        <v>44491</v>
      </c>
      <c r="D34" s="80" t="s">
        <v>106</v>
      </c>
      <c r="E34" s="80" t="s">
        <v>107</v>
      </c>
      <c r="F34" s="131">
        <v>3600</v>
      </c>
      <c r="G34" s="80" t="s">
        <v>40</v>
      </c>
      <c r="H34" s="80" t="s">
        <v>41</v>
      </c>
      <c r="I34" s="131">
        <v>24400.1</v>
      </c>
      <c r="K34" s="73">
        <v>3600</v>
      </c>
      <c r="M34" s="77" t="s">
        <v>1</v>
      </c>
      <c r="N34" s="77" t="s">
        <v>136</v>
      </c>
      <c r="P34" s="77" t="s">
        <v>42</v>
      </c>
    </row>
    <row r="35" spans="2:16" hidden="1" x14ac:dyDescent="0.2">
      <c r="B35" s="78" t="s">
        <v>39</v>
      </c>
      <c r="C35" s="178">
        <v>44491</v>
      </c>
      <c r="D35" s="80" t="s">
        <v>40</v>
      </c>
      <c r="E35" s="80" t="s">
        <v>108</v>
      </c>
      <c r="F35" s="80" t="s">
        <v>40</v>
      </c>
      <c r="G35" s="131">
        <v>215</v>
      </c>
      <c r="H35" s="80" t="s">
        <v>41</v>
      </c>
      <c r="I35" s="131">
        <v>28000.1</v>
      </c>
      <c r="K35" s="73"/>
      <c r="L35" s="73">
        <v>215</v>
      </c>
      <c r="M35" s="77" t="s">
        <v>145</v>
      </c>
      <c r="N35" s="77" t="s">
        <v>138</v>
      </c>
      <c r="O35" s="77" t="s">
        <v>42</v>
      </c>
    </row>
    <row r="36" spans="2:16" hidden="1" x14ac:dyDescent="0.2">
      <c r="B36" s="78" t="s">
        <v>39</v>
      </c>
      <c r="C36" s="178">
        <v>44492</v>
      </c>
      <c r="D36" s="80" t="s">
        <v>102</v>
      </c>
      <c r="E36" s="80" t="s">
        <v>103</v>
      </c>
      <c r="F36" s="131">
        <v>75.260000000000005</v>
      </c>
      <c r="G36" s="80" t="s">
        <v>40</v>
      </c>
      <c r="H36" s="80" t="s">
        <v>41</v>
      </c>
      <c r="I36" s="131">
        <v>24284.58</v>
      </c>
      <c r="K36" s="73">
        <v>75.260000000000005</v>
      </c>
      <c r="M36" s="77" t="s">
        <v>1</v>
      </c>
      <c r="N36" s="77" t="s">
        <v>134</v>
      </c>
      <c r="O36" s="77" t="s">
        <v>42</v>
      </c>
      <c r="P36" s="77" t="s">
        <v>42</v>
      </c>
    </row>
    <row r="37" spans="2:16" hidden="1" x14ac:dyDescent="0.2">
      <c r="B37" s="78" t="s">
        <v>39</v>
      </c>
      <c r="C37" s="178">
        <v>44492</v>
      </c>
      <c r="D37" s="80" t="s">
        <v>104</v>
      </c>
      <c r="E37" s="80" t="s">
        <v>105</v>
      </c>
      <c r="F37" s="131">
        <v>40.26</v>
      </c>
      <c r="G37" s="80" t="s">
        <v>40</v>
      </c>
      <c r="H37" s="80" t="s">
        <v>41</v>
      </c>
      <c r="I37" s="131">
        <v>24359.84</v>
      </c>
      <c r="K37" s="73">
        <v>40.26</v>
      </c>
      <c r="M37" s="77" t="s">
        <v>1</v>
      </c>
      <c r="N37" s="77" t="s">
        <v>134</v>
      </c>
      <c r="O37" s="77" t="s">
        <v>42</v>
      </c>
      <c r="P37" s="77" t="s">
        <v>42</v>
      </c>
    </row>
    <row r="38" spans="2:16" hidden="1" x14ac:dyDescent="0.2">
      <c r="B38" s="78" t="s">
        <v>39</v>
      </c>
      <c r="C38" s="178">
        <v>44494</v>
      </c>
      <c r="D38" s="80" t="s">
        <v>99</v>
      </c>
      <c r="E38" s="80" t="s">
        <v>100</v>
      </c>
      <c r="F38" s="131">
        <v>64</v>
      </c>
      <c r="G38" s="80" t="s">
        <v>40</v>
      </c>
      <c r="H38" s="80" t="s">
        <v>41</v>
      </c>
      <c r="I38" s="131">
        <v>24461.68</v>
      </c>
      <c r="K38" s="73">
        <v>64</v>
      </c>
      <c r="M38" s="77" t="s">
        <v>1</v>
      </c>
      <c r="N38" s="77" t="s">
        <v>137</v>
      </c>
      <c r="O38" s="77" t="s">
        <v>42</v>
      </c>
      <c r="P38" s="77" t="s">
        <v>42</v>
      </c>
    </row>
    <row r="39" spans="2:16" hidden="1" x14ac:dyDescent="0.2">
      <c r="B39" s="78" t="s">
        <v>39</v>
      </c>
      <c r="C39" s="178">
        <v>44494</v>
      </c>
      <c r="D39" s="80" t="s">
        <v>40</v>
      </c>
      <c r="E39" s="80" t="s">
        <v>101</v>
      </c>
      <c r="F39" s="80" t="s">
        <v>40</v>
      </c>
      <c r="G39" s="131">
        <v>241.1</v>
      </c>
      <c r="H39" s="80" t="s">
        <v>41</v>
      </c>
      <c r="I39" s="131">
        <v>24525.68</v>
      </c>
      <c r="K39" s="73"/>
      <c r="L39" s="73">
        <v>241.1</v>
      </c>
      <c r="M39" s="77" t="s">
        <v>44</v>
      </c>
      <c r="N39" s="77" t="s">
        <v>138</v>
      </c>
      <c r="O39" s="77" t="s">
        <v>42</v>
      </c>
    </row>
    <row r="40" spans="2:16" hidden="1" x14ac:dyDescent="0.2">
      <c r="B40" s="78" t="s">
        <v>39</v>
      </c>
      <c r="C40" s="178">
        <v>44495</v>
      </c>
      <c r="D40" s="80" t="s">
        <v>40</v>
      </c>
      <c r="E40" s="80" t="s">
        <v>98</v>
      </c>
      <c r="F40" s="80" t="s">
        <v>40</v>
      </c>
      <c r="G40" s="131">
        <v>850</v>
      </c>
      <c r="H40" s="80" t="s">
        <v>41</v>
      </c>
      <c r="I40" s="131">
        <v>25311.68</v>
      </c>
      <c r="K40" s="73"/>
      <c r="L40" s="73">
        <v>850</v>
      </c>
      <c r="M40" s="77" t="s">
        <v>44</v>
      </c>
      <c r="N40" s="77" t="s">
        <v>138</v>
      </c>
      <c r="O40" s="77" t="s">
        <v>42</v>
      </c>
    </row>
    <row r="41" spans="2:16" hidden="1" x14ac:dyDescent="0.2">
      <c r="B41" s="78" t="s">
        <v>39</v>
      </c>
      <c r="C41" s="178">
        <v>44496</v>
      </c>
      <c r="D41" s="80" t="s">
        <v>96</v>
      </c>
      <c r="E41" s="80" t="s">
        <v>97</v>
      </c>
      <c r="F41" s="131">
        <v>3266</v>
      </c>
      <c r="G41" s="80" t="s">
        <v>40</v>
      </c>
      <c r="H41" s="80" t="s">
        <v>41</v>
      </c>
      <c r="I41" s="131">
        <v>22045.68</v>
      </c>
      <c r="K41" s="73">
        <v>3266</v>
      </c>
      <c r="M41" s="77" t="s">
        <v>1</v>
      </c>
      <c r="N41" s="77" t="s">
        <v>142</v>
      </c>
      <c r="O41" s="77" t="s">
        <v>42</v>
      </c>
      <c r="P41" s="77" t="s">
        <v>42</v>
      </c>
    </row>
    <row r="42" spans="2:16" hidden="1" x14ac:dyDescent="0.2">
      <c r="B42" s="78" t="s">
        <v>39</v>
      </c>
      <c r="C42" s="178">
        <v>44497</v>
      </c>
      <c r="D42" s="80" t="s">
        <v>94</v>
      </c>
      <c r="E42" s="80" t="s">
        <v>95</v>
      </c>
      <c r="F42" s="131">
        <v>4909.72</v>
      </c>
      <c r="G42" s="80" t="s">
        <v>40</v>
      </c>
      <c r="H42" s="80" t="s">
        <v>41</v>
      </c>
      <c r="I42" s="131">
        <v>17135.96</v>
      </c>
      <c r="K42" s="73">
        <v>4909.72</v>
      </c>
      <c r="M42" s="77" t="s">
        <v>1</v>
      </c>
      <c r="N42" s="77" t="s">
        <v>134</v>
      </c>
      <c r="O42" s="77" t="s">
        <v>42</v>
      </c>
      <c r="P42" s="77" t="s">
        <v>42</v>
      </c>
    </row>
    <row r="43" spans="2:16" hidden="1" x14ac:dyDescent="0.2">
      <c r="B43" s="78" t="s">
        <v>39</v>
      </c>
      <c r="C43" s="178">
        <v>44498</v>
      </c>
      <c r="D43" s="80" t="s">
        <v>40</v>
      </c>
      <c r="E43" s="80" t="s">
        <v>93</v>
      </c>
      <c r="F43" s="131">
        <v>9.99</v>
      </c>
      <c r="G43" s="80" t="s">
        <v>40</v>
      </c>
      <c r="H43" s="80" t="s">
        <v>41</v>
      </c>
      <c r="I43" s="131">
        <v>17125.97</v>
      </c>
      <c r="K43" s="73">
        <v>9.99</v>
      </c>
      <c r="M43" s="77" t="s">
        <v>44</v>
      </c>
      <c r="N43" s="77" t="s">
        <v>12</v>
      </c>
      <c r="O43" s="77" t="s">
        <v>42</v>
      </c>
    </row>
    <row r="44" spans="2:16" hidden="1" x14ac:dyDescent="0.2">
      <c r="B44" s="78" t="s">
        <v>39</v>
      </c>
      <c r="C44" s="178">
        <v>44500</v>
      </c>
      <c r="D44" s="80" t="s">
        <v>40</v>
      </c>
      <c r="E44" s="80" t="s">
        <v>92</v>
      </c>
      <c r="F44" s="80" t="s">
        <v>40</v>
      </c>
      <c r="G44" s="131">
        <v>1.59</v>
      </c>
      <c r="H44" s="80" t="s">
        <v>41</v>
      </c>
      <c r="I44" s="131">
        <v>17127.560000000001</v>
      </c>
      <c r="L44" s="73">
        <v>1.59</v>
      </c>
      <c r="M44" s="77" t="s">
        <v>44</v>
      </c>
      <c r="N44" s="77" t="s">
        <v>139</v>
      </c>
    </row>
    <row r="45" spans="2:16" hidden="1" x14ac:dyDescent="0.2">
      <c r="B45" s="78" t="s">
        <v>46</v>
      </c>
      <c r="C45" s="178">
        <v>44500</v>
      </c>
      <c r="D45" s="80" t="s">
        <v>40</v>
      </c>
      <c r="E45" s="80" t="s">
        <v>132</v>
      </c>
      <c r="F45" s="80" t="s">
        <v>40</v>
      </c>
      <c r="G45" s="131">
        <v>19.309999999999999</v>
      </c>
      <c r="H45" s="80" t="s">
        <v>41</v>
      </c>
      <c r="I45" s="131">
        <v>113643.62</v>
      </c>
      <c r="L45" s="73">
        <v>19.309999999999999</v>
      </c>
      <c r="M45" s="77" t="s">
        <v>44</v>
      </c>
      <c r="N45" s="77" t="s">
        <v>139</v>
      </c>
    </row>
    <row r="46" spans="2:16" hidden="1" x14ac:dyDescent="0.2">
      <c r="B46" s="78" t="s">
        <v>39</v>
      </c>
      <c r="C46" s="79" t="s">
        <v>245</v>
      </c>
      <c r="D46" s="80" t="s">
        <v>246</v>
      </c>
      <c r="E46" s="80" t="s">
        <v>247</v>
      </c>
      <c r="F46" s="131">
        <v>100</v>
      </c>
      <c r="G46" s="80" t="s">
        <v>40</v>
      </c>
      <c r="H46" s="80" t="s">
        <v>41</v>
      </c>
      <c r="I46" s="131">
        <v>17027.560000000001</v>
      </c>
      <c r="K46" s="73">
        <v>100</v>
      </c>
      <c r="M46" s="77" t="s">
        <v>43</v>
      </c>
      <c r="N46" s="72" t="s">
        <v>85</v>
      </c>
      <c r="O46" s="77" t="s">
        <v>42</v>
      </c>
      <c r="P46" s="77" t="s">
        <v>42</v>
      </c>
    </row>
    <row r="47" spans="2:16" hidden="1" x14ac:dyDescent="0.2">
      <c r="B47" s="78" t="s">
        <v>39</v>
      </c>
      <c r="C47" s="79" t="s">
        <v>242</v>
      </c>
      <c r="D47" s="80" t="s">
        <v>243</v>
      </c>
      <c r="E47" s="80" t="s">
        <v>244</v>
      </c>
      <c r="F47" s="131">
        <v>100</v>
      </c>
      <c r="G47" s="80" t="s">
        <v>40</v>
      </c>
      <c r="H47" s="80" t="s">
        <v>41</v>
      </c>
      <c r="I47" s="131">
        <v>16927.560000000001</v>
      </c>
      <c r="K47" s="73">
        <v>100</v>
      </c>
      <c r="M47" s="77" t="s">
        <v>43</v>
      </c>
      <c r="N47" s="72" t="s">
        <v>85</v>
      </c>
      <c r="O47" s="77" t="s">
        <v>42</v>
      </c>
      <c r="P47" s="77" t="s">
        <v>42</v>
      </c>
    </row>
    <row r="48" spans="2:16" hidden="1" x14ac:dyDescent="0.2">
      <c r="B48" s="78" t="s">
        <v>39</v>
      </c>
      <c r="C48" s="79" t="s">
        <v>239</v>
      </c>
      <c r="D48" s="80" t="s">
        <v>240</v>
      </c>
      <c r="E48" s="80" t="s">
        <v>241</v>
      </c>
      <c r="F48" s="131">
        <v>100</v>
      </c>
      <c r="G48" s="80" t="s">
        <v>40</v>
      </c>
      <c r="H48" s="80" t="s">
        <v>41</v>
      </c>
      <c r="I48" s="131">
        <v>16827.560000000001</v>
      </c>
      <c r="K48" s="73">
        <v>100</v>
      </c>
      <c r="M48" s="77" t="s">
        <v>43</v>
      </c>
      <c r="N48" s="72" t="s">
        <v>85</v>
      </c>
      <c r="O48" s="77" t="s">
        <v>42</v>
      </c>
      <c r="P48" s="77" t="s">
        <v>42</v>
      </c>
    </row>
    <row r="49" spans="2:16" hidden="1" x14ac:dyDescent="0.2">
      <c r="B49" s="78" t="s">
        <v>39</v>
      </c>
      <c r="C49" s="79" t="s">
        <v>234</v>
      </c>
      <c r="D49" s="80" t="s">
        <v>235</v>
      </c>
      <c r="E49" s="80" t="s">
        <v>236</v>
      </c>
      <c r="F49" s="131">
        <v>100</v>
      </c>
      <c r="G49" s="80" t="s">
        <v>40</v>
      </c>
      <c r="H49" s="80" t="s">
        <v>41</v>
      </c>
      <c r="I49" s="131">
        <v>16627.560000000001</v>
      </c>
      <c r="K49" s="73">
        <v>100</v>
      </c>
      <c r="M49" s="77" t="s">
        <v>43</v>
      </c>
      <c r="N49" s="72" t="s">
        <v>85</v>
      </c>
      <c r="O49" s="77" t="s">
        <v>42</v>
      </c>
      <c r="P49" s="77" t="s">
        <v>42</v>
      </c>
    </row>
    <row r="50" spans="2:16" hidden="1" x14ac:dyDescent="0.2">
      <c r="B50" s="78" t="s">
        <v>39</v>
      </c>
      <c r="C50" s="79" t="s">
        <v>234</v>
      </c>
      <c r="D50" s="80" t="s">
        <v>237</v>
      </c>
      <c r="E50" s="80" t="s">
        <v>238</v>
      </c>
      <c r="F50" s="131">
        <v>100</v>
      </c>
      <c r="G50" s="80" t="s">
        <v>40</v>
      </c>
      <c r="H50" s="80" t="s">
        <v>41</v>
      </c>
      <c r="I50" s="131">
        <v>16727.560000000001</v>
      </c>
      <c r="K50" s="73">
        <v>100</v>
      </c>
      <c r="M50" s="77" t="s">
        <v>43</v>
      </c>
      <c r="N50" s="72" t="s">
        <v>85</v>
      </c>
      <c r="O50" s="77" t="s">
        <v>42</v>
      </c>
      <c r="P50" s="77" t="s">
        <v>42</v>
      </c>
    </row>
    <row r="51" spans="2:16" hidden="1" x14ac:dyDescent="0.2">
      <c r="B51" s="78" t="s">
        <v>39</v>
      </c>
      <c r="C51" s="79" t="s">
        <v>229</v>
      </c>
      <c r="D51" s="80" t="s">
        <v>40</v>
      </c>
      <c r="E51" s="80" t="s">
        <v>230</v>
      </c>
      <c r="F51" s="131">
        <v>35</v>
      </c>
      <c r="G51" s="80" t="s">
        <v>40</v>
      </c>
      <c r="H51" s="80" t="s">
        <v>41</v>
      </c>
      <c r="I51" s="131">
        <v>16910.099999999999</v>
      </c>
      <c r="K51" s="73">
        <v>35</v>
      </c>
      <c r="L51" s="73"/>
      <c r="M51" s="77" t="s">
        <v>44</v>
      </c>
      <c r="N51" s="77" t="s">
        <v>251</v>
      </c>
      <c r="O51" s="77" t="s">
        <v>42</v>
      </c>
    </row>
    <row r="52" spans="2:16" hidden="1" x14ac:dyDescent="0.2">
      <c r="B52" s="78" t="s">
        <v>39</v>
      </c>
      <c r="C52" s="79" t="s">
        <v>229</v>
      </c>
      <c r="D52" s="80" t="s">
        <v>40</v>
      </c>
      <c r="E52" s="80" t="s">
        <v>231</v>
      </c>
      <c r="F52" s="131">
        <v>22.46</v>
      </c>
      <c r="G52" s="80" t="s">
        <v>40</v>
      </c>
      <c r="H52" s="80" t="s">
        <v>41</v>
      </c>
      <c r="I52" s="131">
        <v>16945.099999999999</v>
      </c>
      <c r="K52" s="73">
        <v>22.46</v>
      </c>
      <c r="L52" s="73"/>
      <c r="M52" s="77" t="s">
        <v>44</v>
      </c>
      <c r="N52" s="77" t="s">
        <v>251</v>
      </c>
      <c r="O52" s="77" t="s">
        <v>42</v>
      </c>
    </row>
    <row r="53" spans="2:16" hidden="1" x14ac:dyDescent="0.2">
      <c r="B53" s="78" t="s">
        <v>39</v>
      </c>
      <c r="C53" s="79" t="s">
        <v>229</v>
      </c>
      <c r="D53" s="80" t="s">
        <v>40</v>
      </c>
      <c r="E53" s="80" t="s">
        <v>232</v>
      </c>
      <c r="F53" s="131">
        <v>20</v>
      </c>
      <c r="G53" s="80" t="s">
        <v>40</v>
      </c>
      <c r="H53" s="80" t="s">
        <v>41</v>
      </c>
      <c r="I53" s="131">
        <v>16967.560000000001</v>
      </c>
      <c r="K53" s="73">
        <v>20</v>
      </c>
      <c r="L53" s="73"/>
      <c r="M53" s="77" t="s">
        <v>44</v>
      </c>
      <c r="N53" s="77" t="s">
        <v>251</v>
      </c>
      <c r="O53" s="77" t="s">
        <v>42</v>
      </c>
    </row>
    <row r="54" spans="2:16" hidden="1" x14ac:dyDescent="0.2">
      <c r="B54" s="78" t="s">
        <v>39</v>
      </c>
      <c r="C54" s="79" t="s">
        <v>229</v>
      </c>
      <c r="D54" s="80" t="s">
        <v>40</v>
      </c>
      <c r="E54" s="80" t="s">
        <v>233</v>
      </c>
      <c r="F54" s="80" t="s">
        <v>40</v>
      </c>
      <c r="G54" s="131">
        <v>360</v>
      </c>
      <c r="H54" s="80" t="s">
        <v>41</v>
      </c>
      <c r="I54" s="131">
        <v>16987.560000000001</v>
      </c>
      <c r="K54" s="73"/>
      <c r="L54" s="73">
        <v>360</v>
      </c>
      <c r="M54" s="77" t="s">
        <v>44</v>
      </c>
      <c r="N54" s="77" t="s">
        <v>250</v>
      </c>
      <c r="O54" s="77" t="s">
        <v>42</v>
      </c>
    </row>
    <row r="55" spans="2:16" hidden="1" x14ac:dyDescent="0.2">
      <c r="B55" s="78" t="s">
        <v>39</v>
      </c>
      <c r="C55" s="79" t="s">
        <v>226</v>
      </c>
      <c r="D55" s="80" t="s">
        <v>227</v>
      </c>
      <c r="E55" s="80" t="s">
        <v>228</v>
      </c>
      <c r="F55" s="131">
        <v>563.11</v>
      </c>
      <c r="G55" s="80" t="s">
        <v>40</v>
      </c>
      <c r="H55" s="80" t="s">
        <v>41</v>
      </c>
      <c r="I55" s="131">
        <v>16346.99</v>
      </c>
      <c r="K55" s="73">
        <v>563.11</v>
      </c>
      <c r="L55" s="73"/>
      <c r="M55" s="77" t="s">
        <v>44</v>
      </c>
      <c r="N55" s="77" t="s">
        <v>250</v>
      </c>
      <c r="O55" s="77" t="s">
        <v>42</v>
      </c>
      <c r="P55" s="77" t="s">
        <v>42</v>
      </c>
    </row>
    <row r="56" spans="2:16" hidden="1" x14ac:dyDescent="0.2">
      <c r="B56" s="78" t="s">
        <v>39</v>
      </c>
      <c r="C56" s="79" t="s">
        <v>219</v>
      </c>
      <c r="D56" s="80" t="s">
        <v>220</v>
      </c>
      <c r="E56" s="80" t="s">
        <v>221</v>
      </c>
      <c r="F56" s="131">
        <v>2000</v>
      </c>
      <c r="G56" s="80" t="s">
        <v>40</v>
      </c>
      <c r="H56" s="80" t="s">
        <v>41</v>
      </c>
      <c r="I56" s="131">
        <v>14357.34</v>
      </c>
      <c r="K56" s="73">
        <v>2000</v>
      </c>
      <c r="M56" s="77" t="s">
        <v>253</v>
      </c>
      <c r="N56" s="77" t="s">
        <v>252</v>
      </c>
      <c r="P56" s="77" t="s">
        <v>42</v>
      </c>
    </row>
    <row r="57" spans="2:16" hidden="1" x14ac:dyDescent="0.2">
      <c r="B57" s="78" t="s">
        <v>39</v>
      </c>
      <c r="C57" s="79" t="s">
        <v>219</v>
      </c>
      <c r="D57" s="80" t="s">
        <v>222</v>
      </c>
      <c r="E57" s="80" t="s">
        <v>223</v>
      </c>
      <c r="F57" s="131">
        <v>100</v>
      </c>
      <c r="G57" s="80" t="s">
        <v>40</v>
      </c>
      <c r="H57" s="80" t="s">
        <v>41</v>
      </c>
      <c r="I57" s="131">
        <v>16357.34</v>
      </c>
      <c r="K57" s="73">
        <v>100</v>
      </c>
      <c r="L57" s="73"/>
      <c r="M57" s="77" t="s">
        <v>44</v>
      </c>
      <c r="N57" s="77" t="s">
        <v>250</v>
      </c>
      <c r="O57" s="77" t="s">
        <v>42</v>
      </c>
      <c r="P57" s="77" t="s">
        <v>42</v>
      </c>
    </row>
    <row r="58" spans="2:16" hidden="1" x14ac:dyDescent="0.2">
      <c r="B58" s="78" t="s">
        <v>39</v>
      </c>
      <c r="C58" s="79" t="s">
        <v>219</v>
      </c>
      <c r="D58" s="80" t="s">
        <v>40</v>
      </c>
      <c r="E58" s="80" t="s">
        <v>224</v>
      </c>
      <c r="F58" s="80" t="s">
        <v>40</v>
      </c>
      <c r="G58" s="131">
        <v>46.64</v>
      </c>
      <c r="H58" s="80" t="s">
        <v>41</v>
      </c>
      <c r="I58" s="131">
        <v>16457.34</v>
      </c>
      <c r="K58" s="73"/>
      <c r="L58" s="73">
        <v>46.64</v>
      </c>
      <c r="M58" s="77" t="s">
        <v>44</v>
      </c>
      <c r="N58" s="77" t="s">
        <v>251</v>
      </c>
      <c r="O58" s="77" t="s">
        <v>42</v>
      </c>
    </row>
    <row r="59" spans="2:16" hidden="1" x14ac:dyDescent="0.2">
      <c r="B59" s="78" t="s">
        <v>39</v>
      </c>
      <c r="C59" s="79" t="s">
        <v>219</v>
      </c>
      <c r="D59" s="80" t="s">
        <v>40</v>
      </c>
      <c r="E59" s="80" t="s">
        <v>225</v>
      </c>
      <c r="F59" s="80" t="s">
        <v>40</v>
      </c>
      <c r="G59" s="131">
        <v>63.71</v>
      </c>
      <c r="H59" s="80" t="s">
        <v>41</v>
      </c>
      <c r="I59" s="131">
        <v>16410.7</v>
      </c>
      <c r="L59" s="73">
        <v>63.71</v>
      </c>
      <c r="M59" s="77" t="s">
        <v>44</v>
      </c>
      <c r="N59" s="77" t="s">
        <v>22</v>
      </c>
      <c r="O59" s="77" t="s">
        <v>42</v>
      </c>
    </row>
    <row r="60" spans="2:16" hidden="1" x14ac:dyDescent="0.2">
      <c r="B60" s="78" t="s">
        <v>39</v>
      </c>
      <c r="C60" s="79" t="s">
        <v>215</v>
      </c>
      <c r="D60" s="80" t="s">
        <v>216</v>
      </c>
      <c r="E60" s="80" t="s">
        <v>217</v>
      </c>
      <c r="F60" s="131">
        <v>124.27</v>
      </c>
      <c r="G60" s="80" t="s">
        <v>40</v>
      </c>
      <c r="H60" s="80" t="s">
        <v>41</v>
      </c>
      <c r="I60" s="131">
        <v>14242.48</v>
      </c>
      <c r="K60" s="73">
        <v>124.27</v>
      </c>
      <c r="L60" s="73"/>
      <c r="M60" s="77" t="s">
        <v>44</v>
      </c>
      <c r="N60" s="77" t="s">
        <v>250</v>
      </c>
      <c r="O60" s="77" t="s">
        <v>42</v>
      </c>
      <c r="P60" s="77" t="s">
        <v>42</v>
      </c>
    </row>
    <row r="61" spans="2:16" hidden="1" x14ac:dyDescent="0.2">
      <c r="B61" s="78" t="s">
        <v>39</v>
      </c>
      <c r="C61" s="79" t="s">
        <v>215</v>
      </c>
      <c r="D61" s="80" t="s">
        <v>40</v>
      </c>
      <c r="E61" s="80" t="s">
        <v>218</v>
      </c>
      <c r="F61" s="80" t="s">
        <v>40</v>
      </c>
      <c r="G61" s="131">
        <v>9.41</v>
      </c>
      <c r="H61" s="80" t="s">
        <v>41</v>
      </c>
      <c r="I61" s="131">
        <v>14366.75</v>
      </c>
      <c r="K61" s="73"/>
      <c r="L61" s="73">
        <v>9.41</v>
      </c>
      <c r="M61" s="77" t="s">
        <v>44</v>
      </c>
      <c r="N61" s="77" t="s">
        <v>251</v>
      </c>
    </row>
    <row r="62" spans="2:16" hidden="1" x14ac:dyDescent="0.2">
      <c r="B62" s="78" t="s">
        <v>39</v>
      </c>
      <c r="C62" s="79" t="s">
        <v>212</v>
      </c>
      <c r="D62" s="80" t="s">
        <v>213</v>
      </c>
      <c r="E62" s="80" t="s">
        <v>214</v>
      </c>
      <c r="F62" s="131">
        <v>850</v>
      </c>
      <c r="G62" s="80" t="s">
        <v>40</v>
      </c>
      <c r="H62" s="80" t="s">
        <v>41</v>
      </c>
      <c r="I62" s="131">
        <v>13392.48</v>
      </c>
      <c r="K62" s="73">
        <v>850</v>
      </c>
      <c r="M62" s="77" t="s">
        <v>1</v>
      </c>
      <c r="N62" s="72" t="s">
        <v>85</v>
      </c>
      <c r="O62" s="77" t="s">
        <v>42</v>
      </c>
      <c r="P62" s="77" t="s">
        <v>42</v>
      </c>
    </row>
    <row r="63" spans="2:16" hidden="1" x14ac:dyDescent="0.2">
      <c r="B63" s="78" t="s">
        <v>39</v>
      </c>
      <c r="C63" s="79" t="s">
        <v>209</v>
      </c>
      <c r="D63" s="80" t="s">
        <v>40</v>
      </c>
      <c r="E63" s="80" t="s">
        <v>210</v>
      </c>
      <c r="F63" s="131">
        <v>9.99</v>
      </c>
      <c r="G63" s="80" t="s">
        <v>40</v>
      </c>
      <c r="H63" s="80" t="s">
        <v>41</v>
      </c>
      <c r="I63" s="131">
        <v>14401.99</v>
      </c>
      <c r="K63" s="73">
        <v>9.99</v>
      </c>
      <c r="M63" s="77" t="s">
        <v>135</v>
      </c>
      <c r="N63" s="77" t="s">
        <v>12</v>
      </c>
    </row>
    <row r="64" spans="2:16" hidden="1" x14ac:dyDescent="0.2">
      <c r="B64" s="78" t="s">
        <v>39</v>
      </c>
      <c r="C64" s="79" t="s">
        <v>209</v>
      </c>
      <c r="D64" s="80" t="s">
        <v>40</v>
      </c>
      <c r="E64" s="80" t="s">
        <v>211</v>
      </c>
      <c r="F64" s="80" t="s">
        <v>40</v>
      </c>
      <c r="G64" s="131">
        <v>1019.5</v>
      </c>
      <c r="H64" s="80" t="s">
        <v>41</v>
      </c>
      <c r="I64" s="131">
        <v>14411.98</v>
      </c>
      <c r="K64" s="73"/>
      <c r="L64" s="73">
        <v>1019.5</v>
      </c>
      <c r="M64" s="77" t="s">
        <v>44</v>
      </c>
      <c r="N64" s="77" t="s">
        <v>138</v>
      </c>
      <c r="O64" s="77" t="s">
        <v>42</v>
      </c>
    </row>
    <row r="65" spans="2:16" hidden="1" x14ac:dyDescent="0.2">
      <c r="B65" s="78" t="s">
        <v>39</v>
      </c>
      <c r="C65" s="79" t="s">
        <v>205</v>
      </c>
      <c r="D65" s="80" t="s">
        <v>40</v>
      </c>
      <c r="E65" s="80" t="s">
        <v>206</v>
      </c>
      <c r="F65" s="80" t="s">
        <v>40</v>
      </c>
      <c r="G65" s="131">
        <v>1.31</v>
      </c>
      <c r="H65" s="80" t="s">
        <v>41</v>
      </c>
      <c r="I65" s="131">
        <v>14303.3</v>
      </c>
      <c r="L65" s="73">
        <v>1.31</v>
      </c>
      <c r="M65" s="77" t="s">
        <v>44</v>
      </c>
      <c r="N65" s="77" t="s">
        <v>83</v>
      </c>
      <c r="O65" s="77" t="s">
        <v>42</v>
      </c>
    </row>
    <row r="66" spans="2:16" hidden="1" x14ac:dyDescent="0.2">
      <c r="B66" s="78" t="s">
        <v>39</v>
      </c>
      <c r="C66" s="79" t="s">
        <v>205</v>
      </c>
      <c r="D66" s="80" t="s">
        <v>207</v>
      </c>
      <c r="E66" s="80" t="s">
        <v>208</v>
      </c>
      <c r="F66" s="131">
        <v>100</v>
      </c>
      <c r="G66" s="80" t="s">
        <v>40</v>
      </c>
      <c r="H66" s="80" t="s">
        <v>41</v>
      </c>
      <c r="I66" s="131">
        <v>14301.99</v>
      </c>
      <c r="K66" s="73">
        <v>100</v>
      </c>
      <c r="M66" s="77" t="s">
        <v>43</v>
      </c>
      <c r="N66" s="72" t="s">
        <v>85</v>
      </c>
      <c r="O66" s="77" t="s">
        <v>42</v>
      </c>
      <c r="P66" s="77" t="s">
        <v>42</v>
      </c>
    </row>
    <row r="67" spans="2:16" hidden="1" x14ac:dyDescent="0.2">
      <c r="B67" s="78" t="s">
        <v>46</v>
      </c>
      <c r="C67" s="179" t="s">
        <v>205</v>
      </c>
      <c r="D67" s="180" t="s">
        <v>40</v>
      </c>
      <c r="E67" s="180" t="s">
        <v>249</v>
      </c>
      <c r="F67" s="180" t="s">
        <v>40</v>
      </c>
      <c r="G67" s="181">
        <v>18.690000000000001</v>
      </c>
      <c r="H67" s="180" t="s">
        <v>41</v>
      </c>
      <c r="I67" s="181">
        <v>113662.31</v>
      </c>
      <c r="L67" s="73">
        <v>18.690000000000001</v>
      </c>
      <c r="M67" s="77" t="s">
        <v>44</v>
      </c>
      <c r="N67" s="77" t="s">
        <v>83</v>
      </c>
      <c r="O67" s="77" t="s">
        <v>42</v>
      </c>
    </row>
    <row r="68" spans="2:16" hidden="1" x14ac:dyDescent="0.2">
      <c r="B68" s="78" t="s">
        <v>39</v>
      </c>
      <c r="C68" s="79" t="s">
        <v>202</v>
      </c>
      <c r="D68" s="80" t="s">
        <v>203</v>
      </c>
      <c r="E68" s="80" t="s">
        <v>204</v>
      </c>
      <c r="F68" s="131">
        <v>2000</v>
      </c>
      <c r="G68" s="80" t="s">
        <v>40</v>
      </c>
      <c r="H68" s="80" t="s">
        <v>41</v>
      </c>
      <c r="I68" s="131">
        <v>12303.3</v>
      </c>
      <c r="K68" s="73">
        <v>2000</v>
      </c>
      <c r="M68" s="77" t="s">
        <v>253</v>
      </c>
      <c r="N68" s="77" t="s">
        <v>252</v>
      </c>
      <c r="O68" s="77" t="s">
        <v>42</v>
      </c>
      <c r="P68" s="77" t="s">
        <v>42</v>
      </c>
    </row>
    <row r="69" spans="2:16" hidden="1" x14ac:dyDescent="0.2">
      <c r="B69" s="78" t="s">
        <v>39</v>
      </c>
      <c r="C69" s="79" t="s">
        <v>200</v>
      </c>
      <c r="D69" s="80" t="s">
        <v>40</v>
      </c>
      <c r="E69" s="80" t="s">
        <v>201</v>
      </c>
      <c r="F69" s="80" t="s">
        <v>40</v>
      </c>
      <c r="G69" s="131">
        <v>48.25</v>
      </c>
      <c r="H69" s="80" t="s">
        <v>41</v>
      </c>
      <c r="I69" s="131">
        <v>12351.55</v>
      </c>
      <c r="K69" s="73"/>
      <c r="L69" s="73">
        <f>G69</f>
        <v>48.25</v>
      </c>
      <c r="M69" s="77" t="s">
        <v>44</v>
      </c>
      <c r="N69" s="77" t="s">
        <v>251</v>
      </c>
      <c r="O69" s="77" t="s">
        <v>42</v>
      </c>
    </row>
    <row r="70" spans="2:16" hidden="1" x14ac:dyDescent="0.2">
      <c r="B70" s="78" t="s">
        <v>39</v>
      </c>
      <c r="C70" s="79" t="s">
        <v>195</v>
      </c>
      <c r="D70" s="80" t="s">
        <v>196</v>
      </c>
      <c r="E70" s="80" t="s">
        <v>197</v>
      </c>
      <c r="F70" s="131">
        <v>218.5</v>
      </c>
      <c r="G70" s="80" t="s">
        <v>40</v>
      </c>
      <c r="H70" s="80" t="s">
        <v>41</v>
      </c>
      <c r="I70" s="131">
        <v>12800.33</v>
      </c>
      <c r="K70" s="73">
        <v>218.5</v>
      </c>
      <c r="L70" s="73"/>
      <c r="M70" s="77" t="s">
        <v>44</v>
      </c>
      <c r="N70" s="77" t="s">
        <v>251</v>
      </c>
      <c r="O70" s="77" t="s">
        <v>42</v>
      </c>
      <c r="P70" s="77" t="s">
        <v>42</v>
      </c>
    </row>
    <row r="71" spans="2:16" hidden="1" x14ac:dyDescent="0.2">
      <c r="B71" s="78" t="s">
        <v>39</v>
      </c>
      <c r="C71" s="79" t="s">
        <v>195</v>
      </c>
      <c r="D71" s="80" t="s">
        <v>40</v>
      </c>
      <c r="E71" s="80" t="s">
        <v>198</v>
      </c>
      <c r="F71" s="80" t="s">
        <v>40</v>
      </c>
      <c r="G71" s="131">
        <v>482.35</v>
      </c>
      <c r="H71" s="80" t="s">
        <v>41</v>
      </c>
      <c r="I71" s="131">
        <v>13018.83</v>
      </c>
      <c r="K71" s="73"/>
      <c r="L71" s="73">
        <v>482.35</v>
      </c>
      <c r="M71" s="77" t="s">
        <v>44</v>
      </c>
      <c r="N71" s="77" t="s">
        <v>138</v>
      </c>
      <c r="O71" s="77" t="s">
        <v>42</v>
      </c>
    </row>
    <row r="72" spans="2:16" hidden="1" x14ac:dyDescent="0.2">
      <c r="B72" s="78" t="s">
        <v>39</v>
      </c>
      <c r="C72" s="79" t="s">
        <v>195</v>
      </c>
      <c r="D72" s="80" t="s">
        <v>40</v>
      </c>
      <c r="E72" s="80" t="s">
        <v>199</v>
      </c>
      <c r="F72" s="80" t="s">
        <v>40</v>
      </c>
      <c r="G72" s="131">
        <v>184.93</v>
      </c>
      <c r="H72" s="80" t="s">
        <v>41</v>
      </c>
      <c r="I72" s="131">
        <v>12536.48</v>
      </c>
      <c r="K72" s="73"/>
      <c r="L72" s="73">
        <f>G72</f>
        <v>184.93</v>
      </c>
      <c r="M72" s="77" t="s">
        <v>44</v>
      </c>
      <c r="N72" s="77" t="s">
        <v>251</v>
      </c>
      <c r="O72" s="77" t="s">
        <v>42</v>
      </c>
    </row>
    <row r="73" spans="2:16" hidden="1" x14ac:dyDescent="0.2">
      <c r="B73" s="78" t="s">
        <v>39</v>
      </c>
      <c r="C73" s="79" t="s">
        <v>192</v>
      </c>
      <c r="D73" s="80" t="s">
        <v>40</v>
      </c>
      <c r="E73" s="80" t="s">
        <v>193</v>
      </c>
      <c r="F73" s="131">
        <v>400</v>
      </c>
      <c r="G73" s="80" t="s">
        <v>40</v>
      </c>
      <c r="H73" s="80" t="s">
        <v>41</v>
      </c>
      <c r="I73" s="131">
        <v>12494.88</v>
      </c>
      <c r="K73" s="73">
        <v>400</v>
      </c>
      <c r="L73" s="73"/>
      <c r="M73" s="77" t="s">
        <v>44</v>
      </c>
      <c r="N73" s="77" t="s">
        <v>251</v>
      </c>
      <c r="O73" s="77" t="s">
        <v>42</v>
      </c>
    </row>
    <row r="74" spans="2:16" hidden="1" x14ac:dyDescent="0.2">
      <c r="B74" s="78" t="s">
        <v>39</v>
      </c>
      <c r="C74" s="79" t="s">
        <v>192</v>
      </c>
      <c r="D74" s="80" t="s">
        <v>40</v>
      </c>
      <c r="E74" s="80" t="s">
        <v>194</v>
      </c>
      <c r="F74" s="80" t="s">
        <v>40</v>
      </c>
      <c r="G74" s="131">
        <v>94.55</v>
      </c>
      <c r="H74" s="80" t="s">
        <v>41</v>
      </c>
      <c r="I74" s="131">
        <v>12894.88</v>
      </c>
      <c r="K74" s="73"/>
      <c r="L74" s="73">
        <v>94.55</v>
      </c>
      <c r="M74" s="77" t="s">
        <v>44</v>
      </c>
      <c r="N74" s="77" t="s">
        <v>251</v>
      </c>
      <c r="O74" s="77" t="s">
        <v>42</v>
      </c>
    </row>
    <row r="75" spans="2:16" hidden="1" x14ac:dyDescent="0.2">
      <c r="B75" s="78" t="s">
        <v>39</v>
      </c>
      <c r="C75" s="79" t="s">
        <v>190</v>
      </c>
      <c r="D75" s="80" t="s">
        <v>40</v>
      </c>
      <c r="E75" s="80" t="s">
        <v>191</v>
      </c>
      <c r="F75" s="131">
        <v>35</v>
      </c>
      <c r="G75" s="80" t="s">
        <v>40</v>
      </c>
      <c r="H75" s="80" t="s">
        <v>41</v>
      </c>
      <c r="I75" s="131">
        <v>12459.88</v>
      </c>
      <c r="K75" s="73">
        <v>35</v>
      </c>
      <c r="L75" s="73"/>
      <c r="M75" s="77" t="s">
        <v>44</v>
      </c>
      <c r="N75" s="77" t="s">
        <v>251</v>
      </c>
      <c r="O75" s="77" t="s">
        <v>42</v>
      </c>
    </row>
    <row r="76" spans="2:16" hidden="1" x14ac:dyDescent="0.2">
      <c r="B76" s="78" t="s">
        <v>39</v>
      </c>
      <c r="C76" s="79" t="s">
        <v>187</v>
      </c>
      <c r="D76" s="80" t="s">
        <v>40</v>
      </c>
      <c r="E76" s="80" t="s">
        <v>188</v>
      </c>
      <c r="F76" s="131">
        <v>130</v>
      </c>
      <c r="G76" s="80" t="s">
        <v>40</v>
      </c>
      <c r="H76" s="80" t="s">
        <v>41</v>
      </c>
      <c r="I76" s="131">
        <v>15330.87</v>
      </c>
      <c r="K76" s="73">
        <v>130</v>
      </c>
      <c r="L76" s="73"/>
      <c r="M76" s="77" t="s">
        <v>44</v>
      </c>
      <c r="N76" s="77" t="s">
        <v>251</v>
      </c>
      <c r="O76" s="77" t="s">
        <v>42</v>
      </c>
    </row>
    <row r="77" spans="2:16" hidden="1" x14ac:dyDescent="0.2">
      <c r="B77" s="78" t="s">
        <v>39</v>
      </c>
      <c r="C77" s="79" t="s">
        <v>187</v>
      </c>
      <c r="D77" s="80" t="s">
        <v>40</v>
      </c>
      <c r="E77" s="80" t="s">
        <v>189</v>
      </c>
      <c r="F77" s="80" t="s">
        <v>40</v>
      </c>
      <c r="G77" s="131">
        <v>3000.99</v>
      </c>
      <c r="H77" s="80" t="s">
        <v>41</v>
      </c>
      <c r="I77" s="131">
        <v>15460.87</v>
      </c>
      <c r="K77" s="73"/>
      <c r="L77" s="73">
        <f>G77</f>
        <v>3000.99</v>
      </c>
      <c r="M77" s="77" t="s">
        <v>44</v>
      </c>
      <c r="N77" s="77" t="s">
        <v>251</v>
      </c>
      <c r="O77" s="77" t="s">
        <v>42</v>
      </c>
    </row>
    <row r="78" spans="2:16" hidden="1" x14ac:dyDescent="0.2">
      <c r="B78" s="78" t="s">
        <v>39</v>
      </c>
      <c r="C78" s="79" t="s">
        <v>185</v>
      </c>
      <c r="D78" s="80" t="s">
        <v>40</v>
      </c>
      <c r="E78" s="80" t="s">
        <v>186</v>
      </c>
      <c r="F78" s="80" t="s">
        <v>40</v>
      </c>
      <c r="G78" s="131">
        <v>6488.24</v>
      </c>
      <c r="H78" s="80" t="s">
        <v>41</v>
      </c>
      <c r="I78" s="131">
        <v>21819.11</v>
      </c>
      <c r="K78" s="73"/>
      <c r="L78" s="73">
        <f>G78</f>
        <v>6488.24</v>
      </c>
      <c r="M78" s="77" t="s">
        <v>44</v>
      </c>
      <c r="N78" s="77" t="s">
        <v>251</v>
      </c>
      <c r="O78" s="77" t="s">
        <v>42</v>
      </c>
    </row>
    <row r="79" spans="2:16" hidden="1" x14ac:dyDescent="0.2">
      <c r="B79" s="78" t="s">
        <v>39</v>
      </c>
      <c r="C79" s="79" t="s">
        <v>183</v>
      </c>
      <c r="D79" s="80" t="s">
        <v>40</v>
      </c>
      <c r="E79" s="80" t="s">
        <v>184</v>
      </c>
      <c r="F79" s="80" t="s">
        <v>40</v>
      </c>
      <c r="G79" s="131">
        <v>2135.14</v>
      </c>
      <c r="H79" s="80" t="s">
        <v>41</v>
      </c>
      <c r="I79" s="131">
        <v>23954.25</v>
      </c>
      <c r="K79" s="73"/>
      <c r="L79" s="73">
        <f>G79</f>
        <v>2135.14</v>
      </c>
      <c r="M79" s="77" t="s">
        <v>44</v>
      </c>
      <c r="N79" s="77" t="s">
        <v>251</v>
      </c>
      <c r="O79" s="77" t="s">
        <v>42</v>
      </c>
    </row>
    <row r="80" spans="2:16" hidden="1" x14ac:dyDescent="0.2">
      <c r="B80" s="78" t="s">
        <v>39</v>
      </c>
      <c r="C80" s="79" t="s">
        <v>181</v>
      </c>
      <c r="D80" s="80" t="s">
        <v>40</v>
      </c>
      <c r="E80" s="80" t="s">
        <v>182</v>
      </c>
      <c r="F80" s="80" t="s">
        <v>40</v>
      </c>
      <c r="G80" s="131">
        <v>1940.85</v>
      </c>
      <c r="H80" s="80" t="s">
        <v>41</v>
      </c>
      <c r="I80" s="131">
        <v>25895.1</v>
      </c>
      <c r="K80" s="73"/>
      <c r="L80" s="73">
        <f>G80</f>
        <v>1940.85</v>
      </c>
      <c r="M80" s="77" t="s">
        <v>44</v>
      </c>
      <c r="N80" s="77" t="s">
        <v>251</v>
      </c>
      <c r="O80" s="77" t="s">
        <v>42</v>
      </c>
    </row>
    <row r="81" spans="2:16" hidden="1" x14ac:dyDescent="0.2">
      <c r="B81" s="78" t="s">
        <v>39</v>
      </c>
      <c r="C81" s="79" t="s">
        <v>179</v>
      </c>
      <c r="D81" s="80" t="s">
        <v>40</v>
      </c>
      <c r="E81" s="80" t="s">
        <v>180</v>
      </c>
      <c r="F81" s="131">
        <v>25</v>
      </c>
      <c r="G81" s="80" t="s">
        <v>40</v>
      </c>
      <c r="H81" s="80" t="s">
        <v>41</v>
      </c>
      <c r="I81" s="131">
        <v>25870.1</v>
      </c>
      <c r="K81" s="73">
        <v>25</v>
      </c>
      <c r="L81" s="73"/>
      <c r="M81" s="77" t="s">
        <v>44</v>
      </c>
      <c r="N81" s="77" t="s">
        <v>251</v>
      </c>
      <c r="O81" s="77" t="s">
        <v>42</v>
      </c>
    </row>
    <row r="82" spans="2:16" hidden="1" x14ac:dyDescent="0.2">
      <c r="B82" s="78" t="s">
        <v>39</v>
      </c>
      <c r="C82" s="79" t="s">
        <v>174</v>
      </c>
      <c r="D82" s="80" t="s">
        <v>175</v>
      </c>
      <c r="E82" s="80" t="s">
        <v>176</v>
      </c>
      <c r="F82" s="131">
        <v>1300</v>
      </c>
      <c r="G82" s="80" t="s">
        <v>40</v>
      </c>
      <c r="H82" s="80" t="s">
        <v>41</v>
      </c>
      <c r="I82" s="131">
        <v>26466.67</v>
      </c>
      <c r="K82" s="73">
        <v>1300</v>
      </c>
      <c r="M82" s="77" t="s">
        <v>1</v>
      </c>
      <c r="N82" s="72" t="s">
        <v>85</v>
      </c>
      <c r="O82" s="77" t="s">
        <v>42</v>
      </c>
      <c r="P82" s="77" t="s">
        <v>42</v>
      </c>
    </row>
    <row r="83" spans="2:16" hidden="1" x14ac:dyDescent="0.2">
      <c r="B83" s="78" t="s">
        <v>39</v>
      </c>
      <c r="C83" s="79" t="s">
        <v>174</v>
      </c>
      <c r="D83" s="80" t="s">
        <v>40</v>
      </c>
      <c r="E83" s="80" t="s">
        <v>177</v>
      </c>
      <c r="F83" s="80" t="s">
        <v>40</v>
      </c>
      <c r="G83" s="131">
        <v>1125</v>
      </c>
      <c r="H83" s="80" t="s">
        <v>41</v>
      </c>
      <c r="I83" s="131">
        <v>27766.67</v>
      </c>
      <c r="K83" s="73"/>
      <c r="L83" s="73">
        <v>1100</v>
      </c>
      <c r="M83" s="77" t="s">
        <v>44</v>
      </c>
      <c r="N83" s="77" t="s">
        <v>138</v>
      </c>
      <c r="O83" s="77" t="s">
        <v>42</v>
      </c>
    </row>
    <row r="84" spans="2:16" hidden="1" x14ac:dyDescent="0.2">
      <c r="B84" s="78" t="s">
        <v>47</v>
      </c>
      <c r="C84" s="79"/>
      <c r="D84" s="80"/>
      <c r="E84" s="80"/>
      <c r="F84" s="80"/>
      <c r="G84" s="131"/>
      <c r="H84" s="80"/>
      <c r="I84" s="131"/>
      <c r="K84" s="73"/>
      <c r="L84" s="73">
        <v>25</v>
      </c>
      <c r="M84" s="77" t="s">
        <v>44</v>
      </c>
      <c r="N84" s="77" t="s">
        <v>251</v>
      </c>
      <c r="O84" s="77" t="s">
        <v>42</v>
      </c>
    </row>
    <row r="85" spans="2:16" hidden="1" x14ac:dyDescent="0.2">
      <c r="B85" s="78" t="s">
        <v>39</v>
      </c>
      <c r="C85" s="79" t="s">
        <v>174</v>
      </c>
      <c r="D85" s="80" t="s">
        <v>40</v>
      </c>
      <c r="E85" s="80" t="s">
        <v>178</v>
      </c>
      <c r="F85" s="80" t="s">
        <v>40</v>
      </c>
      <c r="G85" s="131">
        <v>771.57</v>
      </c>
      <c r="H85" s="80" t="s">
        <v>41</v>
      </c>
      <c r="I85" s="131">
        <v>26641.67</v>
      </c>
      <c r="K85" s="73"/>
      <c r="L85" s="73">
        <f>G85</f>
        <v>771.57</v>
      </c>
      <c r="M85" s="77" t="s">
        <v>44</v>
      </c>
      <c r="N85" s="77" t="s">
        <v>251</v>
      </c>
      <c r="O85" s="77" t="s">
        <v>42</v>
      </c>
    </row>
    <row r="86" spans="2:16" hidden="1" x14ac:dyDescent="0.2">
      <c r="B86" s="78" t="s">
        <v>39</v>
      </c>
      <c r="C86" s="79" t="s">
        <v>170</v>
      </c>
      <c r="D86" s="80" t="s">
        <v>171</v>
      </c>
      <c r="E86" s="80" t="s">
        <v>172</v>
      </c>
      <c r="F86" s="131">
        <v>1450</v>
      </c>
      <c r="G86" s="80" t="s">
        <v>40</v>
      </c>
      <c r="H86" s="80" t="s">
        <v>41</v>
      </c>
      <c r="I86" s="131">
        <v>27024.27</v>
      </c>
      <c r="K86" s="73">
        <v>1450</v>
      </c>
      <c r="M86" s="77" t="s">
        <v>1</v>
      </c>
      <c r="N86" s="72" t="s">
        <v>85</v>
      </c>
      <c r="O86" s="77" t="s">
        <v>42</v>
      </c>
      <c r="P86" s="77" t="s">
        <v>42</v>
      </c>
    </row>
    <row r="87" spans="2:16" hidden="1" x14ac:dyDescent="0.2">
      <c r="B87" s="78" t="s">
        <v>39</v>
      </c>
      <c r="C87" s="79" t="s">
        <v>170</v>
      </c>
      <c r="D87" s="80" t="s">
        <v>40</v>
      </c>
      <c r="E87" s="80" t="s">
        <v>173</v>
      </c>
      <c r="F87" s="80" t="s">
        <v>40</v>
      </c>
      <c r="G87" s="131">
        <v>2007.6</v>
      </c>
      <c r="H87" s="80" t="s">
        <v>41</v>
      </c>
      <c r="I87" s="131">
        <v>28474.27</v>
      </c>
      <c r="K87" s="73"/>
      <c r="L87" s="73">
        <f>G87</f>
        <v>2007.6</v>
      </c>
      <c r="M87" s="77" t="s">
        <v>44</v>
      </c>
      <c r="N87" s="77" t="s">
        <v>251</v>
      </c>
      <c r="O87" s="77" t="s">
        <v>42</v>
      </c>
    </row>
    <row r="88" spans="2:16" hidden="1" x14ac:dyDescent="0.2">
      <c r="B88" s="78" t="s">
        <v>39</v>
      </c>
      <c r="C88" s="79" t="s">
        <v>166</v>
      </c>
      <c r="D88" s="80" t="s">
        <v>167</v>
      </c>
      <c r="E88" s="80" t="s">
        <v>168</v>
      </c>
      <c r="F88" s="131">
        <v>1300</v>
      </c>
      <c r="G88" s="80" t="s">
        <v>40</v>
      </c>
      <c r="H88" s="80" t="s">
        <v>41</v>
      </c>
      <c r="I88" s="131">
        <v>30431.86</v>
      </c>
      <c r="K88" s="73">
        <v>1300</v>
      </c>
      <c r="M88" s="77" t="s">
        <v>1</v>
      </c>
      <c r="N88" s="72" t="s">
        <v>85</v>
      </c>
      <c r="O88" s="77" t="s">
        <v>42</v>
      </c>
      <c r="P88" s="77" t="s">
        <v>42</v>
      </c>
    </row>
    <row r="89" spans="2:16" hidden="1" x14ac:dyDescent="0.2">
      <c r="B89" s="78" t="s">
        <v>39</v>
      </c>
      <c r="C89" s="79" t="s">
        <v>166</v>
      </c>
      <c r="D89" s="80" t="s">
        <v>40</v>
      </c>
      <c r="E89" s="80" t="s">
        <v>169</v>
      </c>
      <c r="F89" s="80" t="s">
        <v>40</v>
      </c>
      <c r="G89" s="131">
        <v>4707.59</v>
      </c>
      <c r="H89" s="80" t="s">
        <v>41</v>
      </c>
      <c r="I89" s="131">
        <v>31731.86</v>
      </c>
      <c r="K89" s="73"/>
      <c r="L89" s="73">
        <f>G89</f>
        <v>4707.59</v>
      </c>
      <c r="M89" s="77" t="s">
        <v>44</v>
      </c>
      <c r="N89" s="77" t="s">
        <v>251</v>
      </c>
      <c r="O89" s="77" t="s">
        <v>42</v>
      </c>
    </row>
    <row r="90" spans="2:16" hidden="1" x14ac:dyDescent="0.2">
      <c r="B90" s="78" t="s">
        <v>39</v>
      </c>
      <c r="C90" s="79" t="s">
        <v>164</v>
      </c>
      <c r="D90" s="80" t="s">
        <v>40</v>
      </c>
      <c r="E90" s="80" t="s">
        <v>165</v>
      </c>
      <c r="F90" s="80" t="s">
        <v>40</v>
      </c>
      <c r="G90" s="131">
        <v>2060.02</v>
      </c>
      <c r="H90" s="80" t="s">
        <v>41</v>
      </c>
      <c r="I90" s="131">
        <v>32491.88</v>
      </c>
      <c r="K90" s="73"/>
      <c r="L90" s="73">
        <f>G90</f>
        <v>2060.02</v>
      </c>
      <c r="M90" s="77" t="s">
        <v>44</v>
      </c>
      <c r="N90" s="77" t="s">
        <v>251</v>
      </c>
      <c r="O90" s="77" t="s">
        <v>42</v>
      </c>
    </row>
    <row r="91" spans="2:16" hidden="1" x14ac:dyDescent="0.2">
      <c r="B91" s="78" t="s">
        <v>39</v>
      </c>
      <c r="C91" s="79" t="s">
        <v>160</v>
      </c>
      <c r="D91" s="80" t="s">
        <v>161</v>
      </c>
      <c r="E91" s="80" t="s">
        <v>162</v>
      </c>
      <c r="F91" s="131">
        <v>1400</v>
      </c>
      <c r="G91" s="80" t="s">
        <v>40</v>
      </c>
      <c r="H91" s="80" t="s">
        <v>41</v>
      </c>
      <c r="I91" s="131">
        <v>32382.37</v>
      </c>
      <c r="K91" s="73">
        <v>1400</v>
      </c>
      <c r="M91" s="77" t="s">
        <v>1</v>
      </c>
      <c r="N91" s="72" t="s">
        <v>85</v>
      </c>
      <c r="O91" s="77" t="s">
        <v>42</v>
      </c>
      <c r="P91" s="77" t="s">
        <v>42</v>
      </c>
    </row>
    <row r="92" spans="2:16" hidden="1" x14ac:dyDescent="0.2">
      <c r="B92" s="78" t="s">
        <v>39</v>
      </c>
      <c r="C92" s="79" t="s">
        <v>160</v>
      </c>
      <c r="D92" s="80" t="s">
        <v>40</v>
      </c>
      <c r="E92" s="80" t="s">
        <v>163</v>
      </c>
      <c r="F92" s="80" t="s">
        <v>40</v>
      </c>
      <c r="G92" s="131">
        <v>1290.49</v>
      </c>
      <c r="H92" s="80" t="s">
        <v>41</v>
      </c>
      <c r="I92" s="131">
        <v>33782.370000000003</v>
      </c>
      <c r="K92" s="73"/>
      <c r="L92" s="73">
        <f>G92</f>
        <v>1290.49</v>
      </c>
      <c r="M92" s="77" t="s">
        <v>44</v>
      </c>
      <c r="N92" s="77" t="s">
        <v>251</v>
      </c>
      <c r="O92" s="77" t="s">
        <v>42</v>
      </c>
    </row>
    <row r="93" spans="2:16" hidden="1" x14ac:dyDescent="0.2">
      <c r="B93" s="78" t="s">
        <v>39</v>
      </c>
      <c r="C93" s="79" t="s">
        <v>158</v>
      </c>
      <c r="D93" s="80" t="s">
        <v>40</v>
      </c>
      <c r="E93" s="80" t="s">
        <v>159</v>
      </c>
      <c r="F93" s="80" t="s">
        <v>40</v>
      </c>
      <c r="G93" s="131">
        <v>626.01</v>
      </c>
      <c r="H93" s="80" t="s">
        <v>41</v>
      </c>
      <c r="I93" s="131">
        <v>33008.379999999997</v>
      </c>
      <c r="K93" s="73"/>
      <c r="L93" s="73">
        <f>G93</f>
        <v>626.01</v>
      </c>
      <c r="M93" s="77" t="s">
        <v>44</v>
      </c>
      <c r="N93" s="77" t="s">
        <v>251</v>
      </c>
      <c r="O93" s="77" t="s">
        <v>42</v>
      </c>
    </row>
    <row r="94" spans="2:16" hidden="1" x14ac:dyDescent="0.2">
      <c r="B94" s="78" t="s">
        <v>39</v>
      </c>
      <c r="C94" s="79" t="s">
        <v>156</v>
      </c>
      <c r="D94" s="80" t="s">
        <v>40</v>
      </c>
      <c r="E94" s="80" t="s">
        <v>157</v>
      </c>
      <c r="F94" s="80" t="s">
        <v>40</v>
      </c>
      <c r="G94" s="131">
        <v>156.16</v>
      </c>
      <c r="H94" s="80" t="s">
        <v>41</v>
      </c>
      <c r="I94" s="131">
        <v>33164.54</v>
      </c>
      <c r="K94" s="73"/>
      <c r="L94" s="73">
        <f>G94</f>
        <v>156.16</v>
      </c>
      <c r="M94" s="77" t="s">
        <v>44</v>
      </c>
      <c r="N94" s="77" t="s">
        <v>251</v>
      </c>
      <c r="O94" s="77" t="s">
        <v>42</v>
      </c>
    </row>
    <row r="95" spans="2:16" hidden="1" x14ac:dyDescent="0.2">
      <c r="B95" s="78" t="s">
        <v>39</v>
      </c>
      <c r="C95" s="79" t="s">
        <v>151</v>
      </c>
      <c r="D95" s="80" t="s">
        <v>40</v>
      </c>
      <c r="E95" s="80" t="s">
        <v>152</v>
      </c>
      <c r="F95" s="131">
        <v>9.99</v>
      </c>
      <c r="G95" s="80" t="s">
        <v>40</v>
      </c>
      <c r="H95" s="80" t="s">
        <v>41</v>
      </c>
      <c r="I95" s="131">
        <v>31388.97</v>
      </c>
      <c r="K95" s="73">
        <v>9.99</v>
      </c>
      <c r="M95" s="77" t="s">
        <v>44</v>
      </c>
      <c r="N95" s="77" t="s">
        <v>254</v>
      </c>
      <c r="O95" s="77" t="s">
        <v>42</v>
      </c>
    </row>
    <row r="96" spans="2:16" hidden="1" x14ac:dyDescent="0.2">
      <c r="B96" s="78" t="s">
        <v>39</v>
      </c>
      <c r="C96" s="79" t="s">
        <v>151</v>
      </c>
      <c r="D96" s="80" t="s">
        <v>153</v>
      </c>
      <c r="E96" s="80" t="s">
        <v>154</v>
      </c>
      <c r="F96" s="131">
        <v>2900</v>
      </c>
      <c r="G96" s="80" t="s">
        <v>40</v>
      </c>
      <c r="H96" s="80" t="s">
        <v>41</v>
      </c>
      <c r="I96" s="131">
        <v>31398.959999999999</v>
      </c>
      <c r="K96" s="73">
        <v>1400</v>
      </c>
      <c r="M96" s="77" t="s">
        <v>1</v>
      </c>
      <c r="N96" s="77" t="s">
        <v>136</v>
      </c>
      <c r="O96" s="77" t="s">
        <v>42</v>
      </c>
      <c r="P96" s="77" t="s">
        <v>42</v>
      </c>
    </row>
    <row r="97" spans="2:16" hidden="1" x14ac:dyDescent="0.2">
      <c r="B97" s="78" t="s">
        <v>47</v>
      </c>
      <c r="C97" s="79"/>
      <c r="D97" s="80"/>
      <c r="E97" s="80"/>
      <c r="F97" s="131"/>
      <c r="G97" s="80"/>
      <c r="H97" s="80"/>
      <c r="I97" s="131"/>
      <c r="K97" s="73">
        <v>1500</v>
      </c>
      <c r="M97" s="77" t="s">
        <v>1</v>
      </c>
      <c r="N97" s="77" t="s">
        <v>12</v>
      </c>
      <c r="O97" s="77" t="s">
        <v>42</v>
      </c>
      <c r="P97" s="77" t="s">
        <v>42</v>
      </c>
    </row>
    <row r="98" spans="2:16" hidden="1" x14ac:dyDescent="0.2">
      <c r="B98" s="78" t="s">
        <v>39</v>
      </c>
      <c r="C98" s="79" t="s">
        <v>151</v>
      </c>
      <c r="D98" s="80" t="s">
        <v>40</v>
      </c>
      <c r="E98" s="80" t="s">
        <v>155</v>
      </c>
      <c r="F98" s="80" t="s">
        <v>40</v>
      </c>
      <c r="G98" s="131">
        <v>1134.42</v>
      </c>
      <c r="H98" s="80" t="s">
        <v>41</v>
      </c>
      <c r="I98" s="131">
        <v>34298.959999999999</v>
      </c>
      <c r="K98" s="73"/>
      <c r="L98" s="73">
        <f>G98</f>
        <v>1134.42</v>
      </c>
      <c r="M98" s="77" t="s">
        <v>44</v>
      </c>
      <c r="N98" s="77" t="s">
        <v>251</v>
      </c>
      <c r="O98" s="77" t="s">
        <v>42</v>
      </c>
    </row>
    <row r="99" spans="2:16" hidden="1" x14ac:dyDescent="0.2">
      <c r="B99" s="78" t="s">
        <v>39</v>
      </c>
      <c r="C99" s="79" t="s">
        <v>149</v>
      </c>
      <c r="D99" s="80" t="s">
        <v>40</v>
      </c>
      <c r="E99" s="80" t="s">
        <v>150</v>
      </c>
      <c r="F99" s="80" t="s">
        <v>40</v>
      </c>
      <c r="G99" s="131">
        <v>301.22000000000003</v>
      </c>
      <c r="H99" s="80" t="s">
        <v>41</v>
      </c>
      <c r="I99" s="131">
        <v>31690.19</v>
      </c>
      <c r="K99" s="73"/>
      <c r="L99" s="73">
        <f>G99</f>
        <v>301.22000000000003</v>
      </c>
      <c r="M99" s="77" t="s">
        <v>44</v>
      </c>
      <c r="N99" s="77" t="s">
        <v>251</v>
      </c>
      <c r="O99" s="77" t="s">
        <v>42</v>
      </c>
    </row>
    <row r="100" spans="2:16" hidden="1" x14ac:dyDescent="0.2">
      <c r="B100" s="78" t="s">
        <v>39</v>
      </c>
      <c r="C100" s="79" t="s">
        <v>146</v>
      </c>
      <c r="D100" s="80" t="s">
        <v>40</v>
      </c>
      <c r="E100" s="80" t="s">
        <v>147</v>
      </c>
      <c r="F100" s="80" t="s">
        <v>40</v>
      </c>
      <c r="G100" s="131">
        <v>1.88</v>
      </c>
      <c r="H100" s="80" t="s">
        <v>41</v>
      </c>
      <c r="I100" s="131">
        <v>32232.95</v>
      </c>
      <c r="L100" s="73">
        <v>1.88</v>
      </c>
      <c r="M100" s="77" t="s">
        <v>44</v>
      </c>
      <c r="N100" s="77" t="s">
        <v>83</v>
      </c>
    </row>
    <row r="101" spans="2:16" hidden="1" x14ac:dyDescent="0.2">
      <c r="B101" s="78" t="s">
        <v>39</v>
      </c>
      <c r="C101" s="79" t="s">
        <v>146</v>
      </c>
      <c r="D101" s="80" t="s">
        <v>40</v>
      </c>
      <c r="E101" s="80" t="s">
        <v>148</v>
      </c>
      <c r="F101" s="80" t="s">
        <v>40</v>
      </c>
      <c r="G101" s="131">
        <v>540.88</v>
      </c>
      <c r="H101" s="80" t="s">
        <v>41</v>
      </c>
      <c r="I101" s="131">
        <v>32231.07</v>
      </c>
      <c r="K101" s="73"/>
      <c r="L101" s="73">
        <f>G101</f>
        <v>540.88</v>
      </c>
      <c r="M101" s="77" t="s">
        <v>44</v>
      </c>
      <c r="N101" s="77" t="s">
        <v>251</v>
      </c>
      <c r="O101" s="77" t="s">
        <v>42</v>
      </c>
    </row>
    <row r="102" spans="2:16" hidden="1" x14ac:dyDescent="0.2">
      <c r="B102" s="78" t="s">
        <v>46</v>
      </c>
      <c r="C102" s="179" t="s">
        <v>146</v>
      </c>
      <c r="D102" s="180" t="s">
        <v>40</v>
      </c>
      <c r="E102" s="180" t="s">
        <v>248</v>
      </c>
      <c r="F102" s="180" t="s">
        <v>40</v>
      </c>
      <c r="G102" s="181">
        <v>19.309999999999999</v>
      </c>
      <c r="H102" s="180" t="s">
        <v>41</v>
      </c>
      <c r="I102" s="181">
        <v>113681.62</v>
      </c>
      <c r="L102" s="73">
        <v>19.309999999999999</v>
      </c>
      <c r="M102" s="77" t="s">
        <v>44</v>
      </c>
      <c r="N102" s="77" t="s">
        <v>83</v>
      </c>
    </row>
    <row r="103" spans="2:16" hidden="1" x14ac:dyDescent="0.2">
      <c r="B103" s="78" t="s">
        <v>39</v>
      </c>
      <c r="C103" s="179" t="s">
        <v>320</v>
      </c>
      <c r="D103" s="180" t="s">
        <v>40</v>
      </c>
      <c r="E103" s="180" t="s">
        <v>321</v>
      </c>
      <c r="F103" s="180" t="s">
        <v>40</v>
      </c>
      <c r="G103" s="181">
        <v>714.71</v>
      </c>
      <c r="H103" s="180" t="s">
        <v>41</v>
      </c>
      <c r="I103" s="181">
        <v>32947.660000000003</v>
      </c>
      <c r="K103" s="73"/>
      <c r="L103" s="73">
        <f>G103</f>
        <v>714.71</v>
      </c>
      <c r="M103" s="77" t="s">
        <v>44</v>
      </c>
      <c r="N103" s="77" t="s">
        <v>251</v>
      </c>
      <c r="O103" s="77" t="s">
        <v>42</v>
      </c>
    </row>
    <row r="104" spans="2:16" hidden="1" x14ac:dyDescent="0.2">
      <c r="B104" s="78" t="s">
        <v>39</v>
      </c>
      <c r="C104" s="179" t="s">
        <v>318</v>
      </c>
      <c r="D104" s="180" t="s">
        <v>40</v>
      </c>
      <c r="E104" s="180" t="s">
        <v>319</v>
      </c>
      <c r="F104" s="180" t="s">
        <v>40</v>
      </c>
      <c r="G104" s="181">
        <v>454.32</v>
      </c>
      <c r="H104" s="180" t="s">
        <v>41</v>
      </c>
      <c r="I104" s="181">
        <v>33401.980000000003</v>
      </c>
      <c r="K104" s="73"/>
      <c r="L104" s="73">
        <f t="shared" ref="L104:L119" si="0">G104</f>
        <v>454.32</v>
      </c>
      <c r="M104" s="77" t="s">
        <v>44</v>
      </c>
      <c r="N104" s="77" t="s">
        <v>251</v>
      </c>
      <c r="O104" s="77" t="s">
        <v>42</v>
      </c>
    </row>
    <row r="105" spans="2:16" hidden="1" x14ac:dyDescent="0.2">
      <c r="B105" s="78" t="s">
        <v>39</v>
      </c>
      <c r="C105" s="179" t="s">
        <v>316</v>
      </c>
      <c r="D105" s="180" t="s">
        <v>40</v>
      </c>
      <c r="E105" s="180" t="s">
        <v>317</v>
      </c>
      <c r="F105" s="180" t="s">
        <v>40</v>
      </c>
      <c r="G105" s="181">
        <v>3945.54</v>
      </c>
      <c r="H105" s="180" t="s">
        <v>41</v>
      </c>
      <c r="I105" s="181">
        <v>37347.519999999997</v>
      </c>
      <c r="K105" s="73"/>
      <c r="L105" s="73">
        <f t="shared" si="0"/>
        <v>3945.54</v>
      </c>
      <c r="M105" s="77" t="s">
        <v>44</v>
      </c>
      <c r="N105" s="77" t="s">
        <v>251</v>
      </c>
      <c r="O105" s="77" t="s">
        <v>42</v>
      </c>
    </row>
    <row r="106" spans="2:16" hidden="1" x14ac:dyDescent="0.2">
      <c r="B106" s="78" t="s">
        <v>39</v>
      </c>
      <c r="C106" s="179" t="s">
        <v>314</v>
      </c>
      <c r="D106" s="180" t="s">
        <v>40</v>
      </c>
      <c r="E106" s="180" t="s">
        <v>315</v>
      </c>
      <c r="F106" s="180" t="s">
        <v>40</v>
      </c>
      <c r="G106" s="181">
        <v>2538.6</v>
      </c>
      <c r="H106" s="180" t="s">
        <v>41</v>
      </c>
      <c r="I106" s="181">
        <v>39886.120000000003</v>
      </c>
      <c r="K106" s="73"/>
      <c r="L106" s="73">
        <f t="shared" si="0"/>
        <v>2538.6</v>
      </c>
      <c r="M106" s="77" t="s">
        <v>44</v>
      </c>
      <c r="N106" s="77" t="s">
        <v>251</v>
      </c>
      <c r="O106" s="77" t="s">
        <v>42</v>
      </c>
    </row>
    <row r="107" spans="2:16" hidden="1" x14ac:dyDescent="0.2">
      <c r="B107" s="78" t="s">
        <v>39</v>
      </c>
      <c r="C107" s="179" t="s">
        <v>311</v>
      </c>
      <c r="D107" s="180" t="s">
        <v>40</v>
      </c>
      <c r="E107" s="180" t="s">
        <v>312</v>
      </c>
      <c r="F107" s="180" t="s">
        <v>40</v>
      </c>
      <c r="G107" s="181">
        <v>462</v>
      </c>
      <c r="H107" s="180" t="s">
        <v>41</v>
      </c>
      <c r="I107" s="181">
        <v>41960.09</v>
      </c>
      <c r="K107" s="73"/>
      <c r="L107" s="73">
        <f t="shared" si="0"/>
        <v>462</v>
      </c>
      <c r="M107" s="77" t="s">
        <v>44</v>
      </c>
      <c r="N107" s="77" t="s">
        <v>251</v>
      </c>
      <c r="O107" s="77" t="s">
        <v>42</v>
      </c>
    </row>
    <row r="108" spans="2:16" hidden="1" x14ac:dyDescent="0.2">
      <c r="B108" s="78" t="s">
        <v>39</v>
      </c>
      <c r="C108" s="179" t="s">
        <v>311</v>
      </c>
      <c r="D108" s="180" t="s">
        <v>40</v>
      </c>
      <c r="E108" s="180" t="s">
        <v>313</v>
      </c>
      <c r="F108" s="180" t="s">
        <v>40</v>
      </c>
      <c r="G108" s="181">
        <v>1611.97</v>
      </c>
      <c r="H108" s="180" t="s">
        <v>41</v>
      </c>
      <c r="I108" s="181">
        <v>41498.089999999997</v>
      </c>
      <c r="K108" s="73"/>
      <c r="L108" s="73">
        <f t="shared" si="0"/>
        <v>1611.97</v>
      </c>
      <c r="M108" s="77" t="s">
        <v>44</v>
      </c>
      <c r="N108" s="77" t="s">
        <v>251</v>
      </c>
      <c r="O108" s="77" t="s">
        <v>42</v>
      </c>
    </row>
    <row r="109" spans="2:16" hidden="1" x14ac:dyDescent="0.2">
      <c r="B109" s="78" t="s">
        <v>39</v>
      </c>
      <c r="C109" s="179" t="s">
        <v>308</v>
      </c>
      <c r="D109" s="180" t="s">
        <v>40</v>
      </c>
      <c r="E109" s="180" t="s">
        <v>309</v>
      </c>
      <c r="F109" s="180" t="s">
        <v>40</v>
      </c>
      <c r="G109" s="181">
        <v>5938.55</v>
      </c>
      <c r="H109" s="180" t="s">
        <v>41</v>
      </c>
      <c r="I109" s="181">
        <v>49695.02</v>
      </c>
      <c r="K109" s="73"/>
      <c r="L109" s="73">
        <f t="shared" si="0"/>
        <v>5938.55</v>
      </c>
      <c r="M109" s="77" t="s">
        <v>44</v>
      </c>
      <c r="N109" s="77" t="s">
        <v>250</v>
      </c>
      <c r="O109" s="77" t="s">
        <v>42</v>
      </c>
    </row>
    <row r="110" spans="2:16" hidden="1" x14ac:dyDescent="0.2">
      <c r="B110" s="78" t="s">
        <v>39</v>
      </c>
      <c r="C110" s="179" t="s">
        <v>308</v>
      </c>
      <c r="D110" s="180" t="s">
        <v>40</v>
      </c>
      <c r="E110" s="180" t="s">
        <v>310</v>
      </c>
      <c r="F110" s="180" t="s">
        <v>40</v>
      </c>
      <c r="G110" s="181">
        <v>1796.38</v>
      </c>
      <c r="H110" s="180" t="s">
        <v>41</v>
      </c>
      <c r="I110" s="181">
        <v>43756.47</v>
      </c>
      <c r="K110" s="73"/>
      <c r="L110" s="73">
        <f t="shared" si="0"/>
        <v>1796.38</v>
      </c>
      <c r="M110" s="77" t="s">
        <v>44</v>
      </c>
      <c r="N110" s="77" t="s">
        <v>251</v>
      </c>
      <c r="O110" s="77" t="s">
        <v>42</v>
      </c>
    </row>
    <row r="111" spans="2:16" hidden="1" x14ac:dyDescent="0.2">
      <c r="B111" s="78" t="s">
        <v>39</v>
      </c>
      <c r="C111" s="179" t="s">
        <v>305</v>
      </c>
      <c r="D111" s="180" t="s">
        <v>40</v>
      </c>
      <c r="E111" s="180" t="s">
        <v>306</v>
      </c>
      <c r="F111" s="181">
        <v>35</v>
      </c>
      <c r="G111" s="180" t="s">
        <v>40</v>
      </c>
      <c r="H111" s="180" t="s">
        <v>41</v>
      </c>
      <c r="I111" s="181">
        <v>51104.29</v>
      </c>
      <c r="K111" s="73">
        <v>35</v>
      </c>
      <c r="L111" s="73"/>
      <c r="M111" s="77" t="s">
        <v>44</v>
      </c>
      <c r="N111" s="77" t="s">
        <v>251</v>
      </c>
      <c r="O111" s="77" t="s">
        <v>42</v>
      </c>
    </row>
    <row r="112" spans="2:16" hidden="1" x14ac:dyDescent="0.2">
      <c r="B112" s="78" t="s">
        <v>39</v>
      </c>
      <c r="C112" s="179" t="s">
        <v>305</v>
      </c>
      <c r="D112" s="180" t="s">
        <v>40</v>
      </c>
      <c r="E112" s="180" t="s">
        <v>307</v>
      </c>
      <c r="F112" s="180" t="s">
        <v>40</v>
      </c>
      <c r="G112" s="181">
        <v>1444.27</v>
      </c>
      <c r="H112" s="180" t="s">
        <v>41</v>
      </c>
      <c r="I112" s="181">
        <v>51139.29</v>
      </c>
      <c r="K112" s="73"/>
      <c r="L112" s="73">
        <f t="shared" si="0"/>
        <v>1444.27</v>
      </c>
      <c r="M112" s="77" t="s">
        <v>44</v>
      </c>
      <c r="N112" s="77" t="s">
        <v>251</v>
      </c>
      <c r="O112" s="77" t="s">
        <v>42</v>
      </c>
    </row>
    <row r="113" spans="2:16" hidden="1" x14ac:dyDescent="0.2">
      <c r="B113" s="78" t="s">
        <v>39</v>
      </c>
      <c r="C113" s="179" t="s">
        <v>303</v>
      </c>
      <c r="D113" s="180" t="s">
        <v>40</v>
      </c>
      <c r="E113" s="180" t="s">
        <v>304</v>
      </c>
      <c r="F113" s="180" t="s">
        <v>40</v>
      </c>
      <c r="G113" s="181">
        <v>3988.68</v>
      </c>
      <c r="H113" s="180" t="s">
        <v>41</v>
      </c>
      <c r="I113" s="181">
        <v>55092.97</v>
      </c>
      <c r="K113" s="73"/>
      <c r="L113" s="73">
        <f t="shared" si="0"/>
        <v>3988.68</v>
      </c>
      <c r="M113" s="77" t="s">
        <v>44</v>
      </c>
      <c r="N113" s="77" t="s">
        <v>251</v>
      </c>
      <c r="O113" s="77" t="s">
        <v>42</v>
      </c>
    </row>
    <row r="114" spans="2:16" hidden="1" x14ac:dyDescent="0.2">
      <c r="B114" s="78" t="s">
        <v>39</v>
      </c>
      <c r="C114" s="179" t="s">
        <v>299</v>
      </c>
      <c r="D114" s="180" t="s">
        <v>300</v>
      </c>
      <c r="E114" s="180" t="s">
        <v>301</v>
      </c>
      <c r="F114" s="181">
        <v>83.47</v>
      </c>
      <c r="G114" s="180" t="s">
        <v>40</v>
      </c>
      <c r="H114" s="180" t="s">
        <v>41</v>
      </c>
      <c r="I114" s="181">
        <v>57761.1</v>
      </c>
      <c r="K114" s="73">
        <f>F114</f>
        <v>83.47</v>
      </c>
      <c r="M114" s="77" t="s">
        <v>43</v>
      </c>
      <c r="N114" s="77" t="s">
        <v>323</v>
      </c>
      <c r="O114" s="77" t="s">
        <v>42</v>
      </c>
      <c r="P114" s="77" t="s">
        <v>42</v>
      </c>
    </row>
    <row r="115" spans="2:16" hidden="1" x14ac:dyDescent="0.2">
      <c r="B115" s="78" t="s">
        <v>39</v>
      </c>
      <c r="C115" s="179" t="s">
        <v>299</v>
      </c>
      <c r="D115" s="180" t="s">
        <v>40</v>
      </c>
      <c r="E115" s="180" t="s">
        <v>302</v>
      </c>
      <c r="F115" s="180" t="s">
        <v>40</v>
      </c>
      <c r="G115" s="181">
        <v>2751.6</v>
      </c>
      <c r="H115" s="180" t="s">
        <v>41</v>
      </c>
      <c r="I115" s="181">
        <v>57844.57</v>
      </c>
      <c r="K115" s="73"/>
      <c r="L115" s="73">
        <f t="shared" si="0"/>
        <v>2751.6</v>
      </c>
      <c r="M115" s="77" t="s">
        <v>44</v>
      </c>
      <c r="N115" s="77" t="s">
        <v>251</v>
      </c>
      <c r="O115" s="77" t="s">
        <v>42</v>
      </c>
    </row>
    <row r="116" spans="2:16" hidden="1" x14ac:dyDescent="0.2">
      <c r="B116" s="78" t="s">
        <v>39</v>
      </c>
      <c r="C116" s="179" t="s">
        <v>295</v>
      </c>
      <c r="D116" s="180" t="s">
        <v>296</v>
      </c>
      <c r="E116" s="180" t="s">
        <v>297</v>
      </c>
      <c r="F116" s="181">
        <v>303</v>
      </c>
      <c r="G116" s="180" t="s">
        <v>40</v>
      </c>
      <c r="H116" s="180" t="s">
        <v>41</v>
      </c>
      <c r="I116" s="181">
        <v>59102.65</v>
      </c>
      <c r="K116" s="73">
        <f>F116</f>
        <v>303</v>
      </c>
      <c r="M116" s="77" t="s">
        <v>43</v>
      </c>
      <c r="N116" s="77" t="s">
        <v>323</v>
      </c>
      <c r="O116" s="77" t="s">
        <v>42</v>
      </c>
      <c r="P116" s="77" t="s">
        <v>42</v>
      </c>
    </row>
    <row r="117" spans="2:16" hidden="1" x14ac:dyDescent="0.2">
      <c r="B117" s="78" t="s">
        <v>39</v>
      </c>
      <c r="C117" s="179" t="s">
        <v>295</v>
      </c>
      <c r="D117" s="180" t="s">
        <v>40</v>
      </c>
      <c r="E117" s="180" t="s">
        <v>298</v>
      </c>
      <c r="F117" s="180" t="s">
        <v>40</v>
      </c>
      <c r="G117" s="181">
        <v>1644.55</v>
      </c>
      <c r="H117" s="180" t="s">
        <v>41</v>
      </c>
      <c r="I117" s="181">
        <v>59405.65</v>
      </c>
      <c r="K117" s="73"/>
      <c r="L117" s="73">
        <f t="shared" si="0"/>
        <v>1644.55</v>
      </c>
      <c r="M117" s="77" t="s">
        <v>44</v>
      </c>
      <c r="N117" s="77" t="s">
        <v>251</v>
      </c>
      <c r="O117" s="77" t="s">
        <v>42</v>
      </c>
    </row>
    <row r="118" spans="2:16" hidden="1" x14ac:dyDescent="0.2">
      <c r="B118" s="78" t="s">
        <v>39</v>
      </c>
      <c r="C118" s="179" t="s">
        <v>292</v>
      </c>
      <c r="D118" s="180" t="s">
        <v>40</v>
      </c>
      <c r="E118" s="180" t="s">
        <v>293</v>
      </c>
      <c r="F118" s="180" t="s">
        <v>40</v>
      </c>
      <c r="G118" s="181">
        <v>11028</v>
      </c>
      <c r="H118" s="180" t="s">
        <v>41</v>
      </c>
      <c r="I118" s="181">
        <v>71780.570000000007</v>
      </c>
      <c r="K118" s="73"/>
      <c r="L118" s="73">
        <v>11028</v>
      </c>
      <c r="M118" s="77" t="s">
        <v>44</v>
      </c>
      <c r="N118" s="77" t="s">
        <v>138</v>
      </c>
      <c r="O118" s="77" t="s">
        <v>42</v>
      </c>
    </row>
    <row r="119" spans="2:16" hidden="1" x14ac:dyDescent="0.2">
      <c r="B119" s="78" t="s">
        <v>39</v>
      </c>
      <c r="C119" s="179" t="s">
        <v>292</v>
      </c>
      <c r="D119" s="180" t="s">
        <v>40</v>
      </c>
      <c r="E119" s="180" t="s">
        <v>294</v>
      </c>
      <c r="F119" s="180" t="s">
        <v>40</v>
      </c>
      <c r="G119" s="181">
        <v>1649.92</v>
      </c>
      <c r="H119" s="180" t="s">
        <v>41</v>
      </c>
      <c r="I119" s="181">
        <v>60752.57</v>
      </c>
      <c r="K119" s="73"/>
      <c r="L119" s="73">
        <f t="shared" si="0"/>
        <v>1649.92</v>
      </c>
      <c r="M119" s="77" t="s">
        <v>44</v>
      </c>
      <c r="N119" s="77" t="s">
        <v>251</v>
      </c>
      <c r="O119" s="77" t="s">
        <v>42</v>
      </c>
    </row>
    <row r="120" spans="2:16" hidden="1" x14ac:dyDescent="0.2">
      <c r="B120" s="78" t="s">
        <v>39</v>
      </c>
      <c r="C120" s="179" t="s">
        <v>290</v>
      </c>
      <c r="D120" s="180" t="s">
        <v>40</v>
      </c>
      <c r="E120" s="180" t="s">
        <v>291</v>
      </c>
      <c r="F120" s="180" t="s">
        <v>40</v>
      </c>
      <c r="G120" s="181">
        <v>2818.62</v>
      </c>
      <c r="H120" s="180" t="s">
        <v>41</v>
      </c>
      <c r="I120" s="181">
        <v>74599.19</v>
      </c>
      <c r="K120" s="73"/>
      <c r="L120" s="73">
        <f t="shared" ref="L120:L121" si="1">G120</f>
        <v>2818.62</v>
      </c>
      <c r="M120" s="77" t="s">
        <v>44</v>
      </c>
      <c r="N120" s="77" t="s">
        <v>251</v>
      </c>
      <c r="O120" s="77" t="s">
        <v>42</v>
      </c>
    </row>
    <row r="121" spans="2:16" hidden="1" x14ac:dyDescent="0.2">
      <c r="B121" s="78" t="s">
        <v>39</v>
      </c>
      <c r="C121" s="179" t="s">
        <v>288</v>
      </c>
      <c r="D121" s="180" t="s">
        <v>40</v>
      </c>
      <c r="E121" s="180" t="s">
        <v>289</v>
      </c>
      <c r="F121" s="180" t="s">
        <v>40</v>
      </c>
      <c r="G121" s="181">
        <v>466.66</v>
      </c>
      <c r="H121" s="180" t="s">
        <v>41</v>
      </c>
      <c r="I121" s="181">
        <v>75065.850000000006</v>
      </c>
      <c r="K121" s="73"/>
      <c r="L121" s="73">
        <f t="shared" si="1"/>
        <v>466.66</v>
      </c>
      <c r="M121" s="77" t="s">
        <v>44</v>
      </c>
      <c r="N121" s="77" t="s">
        <v>251</v>
      </c>
      <c r="O121" s="77" t="s">
        <v>42</v>
      </c>
    </row>
    <row r="122" spans="2:16" x14ac:dyDescent="0.2">
      <c r="B122" s="78" t="s">
        <v>39</v>
      </c>
      <c r="C122" s="179" t="s">
        <v>286</v>
      </c>
      <c r="D122" s="180" t="s">
        <v>40</v>
      </c>
      <c r="E122" s="180" t="s">
        <v>287</v>
      </c>
      <c r="F122" s="181">
        <v>1400</v>
      </c>
      <c r="G122" s="180" t="s">
        <v>40</v>
      </c>
      <c r="H122" s="180" t="s">
        <v>41</v>
      </c>
      <c r="I122" s="181">
        <v>73665.850000000006</v>
      </c>
      <c r="K122" s="73">
        <v>1400</v>
      </c>
      <c r="M122" s="77" t="s">
        <v>43</v>
      </c>
      <c r="N122" s="77" t="s">
        <v>324</v>
      </c>
      <c r="O122" s="77" t="s">
        <v>42</v>
      </c>
    </row>
    <row r="123" spans="2:16" hidden="1" x14ac:dyDescent="0.2">
      <c r="B123" s="78" t="s">
        <v>39</v>
      </c>
      <c r="C123" s="179" t="s">
        <v>284</v>
      </c>
      <c r="D123" s="180" t="s">
        <v>40</v>
      </c>
      <c r="E123" s="180" t="s">
        <v>285</v>
      </c>
      <c r="F123" s="180" t="s">
        <v>40</v>
      </c>
      <c r="G123" s="181">
        <v>48.25</v>
      </c>
      <c r="H123" s="180" t="s">
        <v>41</v>
      </c>
      <c r="I123" s="181">
        <v>73714.100000000006</v>
      </c>
      <c r="K123" s="73"/>
      <c r="L123" s="73">
        <f t="shared" ref="L123" si="2">G123</f>
        <v>48.25</v>
      </c>
      <c r="M123" s="77" t="s">
        <v>44</v>
      </c>
      <c r="N123" s="77" t="s">
        <v>251</v>
      </c>
      <c r="O123" s="77" t="s">
        <v>42</v>
      </c>
    </row>
    <row r="124" spans="2:16" hidden="1" x14ac:dyDescent="0.2">
      <c r="B124" s="78" t="s">
        <v>39</v>
      </c>
      <c r="C124" s="179" t="s">
        <v>282</v>
      </c>
      <c r="D124" s="180" t="s">
        <v>40</v>
      </c>
      <c r="E124" s="180" t="s">
        <v>283</v>
      </c>
      <c r="F124" s="181">
        <v>9.99</v>
      </c>
      <c r="G124" s="180" t="s">
        <v>40</v>
      </c>
      <c r="H124" s="180" t="s">
        <v>41</v>
      </c>
      <c r="I124" s="181">
        <v>73704.11</v>
      </c>
      <c r="K124" s="73">
        <v>9.99</v>
      </c>
      <c r="M124" s="77" t="s">
        <v>44</v>
      </c>
      <c r="N124" s="77" t="s">
        <v>12</v>
      </c>
      <c r="O124" s="77" t="s">
        <v>42</v>
      </c>
    </row>
    <row r="125" spans="2:16" hidden="1" x14ac:dyDescent="0.2">
      <c r="B125" s="78" t="s">
        <v>39</v>
      </c>
      <c r="C125" s="179" t="s">
        <v>277</v>
      </c>
      <c r="D125" s="180" t="s">
        <v>40</v>
      </c>
      <c r="E125" s="180" t="s">
        <v>278</v>
      </c>
      <c r="F125" s="180" t="s">
        <v>40</v>
      </c>
      <c r="G125" s="181">
        <v>5.77</v>
      </c>
      <c r="H125" s="180" t="s">
        <v>41</v>
      </c>
      <c r="I125" s="181">
        <v>73616.88</v>
      </c>
      <c r="L125" s="73">
        <f t="shared" ref="L125" si="3">G125</f>
        <v>5.77</v>
      </c>
      <c r="M125" s="77" t="s">
        <v>44</v>
      </c>
      <c r="N125" s="77" t="s">
        <v>139</v>
      </c>
      <c r="O125" s="77" t="s">
        <v>42</v>
      </c>
    </row>
    <row r="126" spans="2:16" hidden="1" x14ac:dyDescent="0.2">
      <c r="B126" s="78" t="s">
        <v>39</v>
      </c>
      <c r="C126" s="179" t="s">
        <v>277</v>
      </c>
      <c r="D126" s="180" t="s">
        <v>279</v>
      </c>
      <c r="E126" s="180" t="s">
        <v>280</v>
      </c>
      <c r="F126" s="181">
        <v>100</v>
      </c>
      <c r="G126" s="180" t="s">
        <v>40</v>
      </c>
      <c r="H126" s="180" t="s">
        <v>41</v>
      </c>
      <c r="I126" s="181">
        <v>73611.11</v>
      </c>
      <c r="K126" s="73">
        <v>100</v>
      </c>
      <c r="M126" s="77" t="s">
        <v>43</v>
      </c>
      <c r="N126" s="72" t="s">
        <v>85</v>
      </c>
      <c r="O126" s="77" t="s">
        <v>42</v>
      </c>
      <c r="P126" s="77" t="s">
        <v>42</v>
      </c>
    </row>
    <row r="127" spans="2:16" hidden="1" x14ac:dyDescent="0.2">
      <c r="B127" s="78" t="s">
        <v>39</v>
      </c>
      <c r="C127" s="179" t="s">
        <v>277</v>
      </c>
      <c r="D127" s="180" t="s">
        <v>40</v>
      </c>
      <c r="E127" s="180" t="s">
        <v>127</v>
      </c>
      <c r="F127" s="181">
        <v>100</v>
      </c>
      <c r="G127" s="180" t="s">
        <v>40</v>
      </c>
      <c r="H127" s="180" t="s">
        <v>41</v>
      </c>
      <c r="I127" s="181">
        <v>73711.11</v>
      </c>
      <c r="K127" s="73">
        <v>100</v>
      </c>
      <c r="L127" s="73"/>
      <c r="M127" s="77" t="s">
        <v>44</v>
      </c>
      <c r="N127" s="77" t="s">
        <v>251</v>
      </c>
      <c r="O127" s="77" t="s">
        <v>42</v>
      </c>
    </row>
    <row r="128" spans="2:16" hidden="1" x14ac:dyDescent="0.2">
      <c r="B128" s="78" t="s">
        <v>39</v>
      </c>
      <c r="C128" s="179" t="s">
        <v>277</v>
      </c>
      <c r="D128" s="180" t="s">
        <v>40</v>
      </c>
      <c r="E128" s="180" t="s">
        <v>281</v>
      </c>
      <c r="F128" s="180" t="s">
        <v>40</v>
      </c>
      <c r="G128" s="181">
        <v>107</v>
      </c>
      <c r="H128" s="180" t="s">
        <v>41</v>
      </c>
      <c r="I128" s="181">
        <v>73811.11</v>
      </c>
      <c r="K128" s="73"/>
      <c r="L128" s="73">
        <f t="shared" ref="L128:L129" si="4">G128</f>
        <v>107</v>
      </c>
      <c r="M128" s="77" t="s">
        <v>44</v>
      </c>
      <c r="N128" s="77" t="s">
        <v>251</v>
      </c>
      <c r="O128" s="77" t="s">
        <v>42</v>
      </c>
    </row>
    <row r="129" spans="2:16" hidden="1" x14ac:dyDescent="0.2">
      <c r="B129" s="78" t="s">
        <v>46</v>
      </c>
      <c r="C129" s="179" t="s">
        <v>277</v>
      </c>
      <c r="D129" s="180" t="s">
        <v>40</v>
      </c>
      <c r="E129" s="180" t="s">
        <v>322</v>
      </c>
      <c r="F129" s="180" t="s">
        <v>40</v>
      </c>
      <c r="G129" s="181">
        <v>19.32</v>
      </c>
      <c r="H129" s="180" t="s">
        <v>41</v>
      </c>
      <c r="I129" s="181">
        <v>113700.94</v>
      </c>
      <c r="L129" s="73">
        <f t="shared" si="4"/>
        <v>19.32</v>
      </c>
      <c r="M129" s="77" t="s">
        <v>44</v>
      </c>
      <c r="N129" s="77" t="s">
        <v>139</v>
      </c>
      <c r="O129" s="77" t="s">
        <v>42</v>
      </c>
    </row>
    <row r="130" spans="2:16" hidden="1" x14ac:dyDescent="0.2">
      <c r="B130" s="78" t="s">
        <v>39</v>
      </c>
      <c r="C130" s="79" t="s">
        <v>368</v>
      </c>
      <c r="D130" s="80" t="s">
        <v>369</v>
      </c>
      <c r="E130" s="80" t="s">
        <v>370</v>
      </c>
      <c r="F130" s="131">
        <v>100</v>
      </c>
      <c r="G130" s="80" t="s">
        <v>40</v>
      </c>
      <c r="H130" s="80" t="s">
        <v>41</v>
      </c>
      <c r="I130" s="131">
        <v>73516.88</v>
      </c>
      <c r="K130" s="73">
        <v>100</v>
      </c>
      <c r="M130" s="77" t="s">
        <v>43</v>
      </c>
      <c r="N130" s="72" t="s">
        <v>85</v>
      </c>
      <c r="O130" s="77" t="s">
        <v>42</v>
      </c>
      <c r="P130" s="77" t="s">
        <v>42</v>
      </c>
    </row>
    <row r="131" spans="2:16" hidden="1" x14ac:dyDescent="0.2">
      <c r="B131" s="78" t="s">
        <v>39</v>
      </c>
      <c r="C131" s="79" t="s">
        <v>364</v>
      </c>
      <c r="D131" s="80" t="s">
        <v>365</v>
      </c>
      <c r="E131" s="80" t="s">
        <v>366</v>
      </c>
      <c r="F131" s="131">
        <v>24313.9</v>
      </c>
      <c r="G131" s="80" t="s">
        <v>40</v>
      </c>
      <c r="H131" s="80" t="s">
        <v>41</v>
      </c>
      <c r="I131" s="131">
        <v>49245.32</v>
      </c>
      <c r="K131" s="73">
        <v>24313.9</v>
      </c>
      <c r="L131" s="73"/>
      <c r="M131" s="77" t="s">
        <v>44</v>
      </c>
      <c r="N131" s="72" t="s">
        <v>251</v>
      </c>
      <c r="O131" s="77" t="s">
        <v>42</v>
      </c>
      <c r="P131" s="77" t="s">
        <v>42</v>
      </c>
    </row>
    <row r="132" spans="2:16" hidden="1" x14ac:dyDescent="0.2">
      <c r="B132" s="78" t="s">
        <v>39</v>
      </c>
      <c r="C132" s="79" t="s">
        <v>364</v>
      </c>
      <c r="D132" s="80" t="s">
        <v>40</v>
      </c>
      <c r="E132" s="80" t="s">
        <v>367</v>
      </c>
      <c r="F132" s="80" t="s">
        <v>40</v>
      </c>
      <c r="G132" s="131">
        <v>42.34</v>
      </c>
      <c r="H132" s="80" t="s">
        <v>41</v>
      </c>
      <c r="I132" s="131">
        <v>73559.22</v>
      </c>
      <c r="K132" s="73"/>
      <c r="L132" s="73">
        <v>42.34</v>
      </c>
      <c r="M132" s="77" t="s">
        <v>44</v>
      </c>
      <c r="N132" s="72" t="s">
        <v>251</v>
      </c>
      <c r="O132" s="77" t="s">
        <v>42</v>
      </c>
    </row>
    <row r="133" spans="2:16" hidden="1" x14ac:dyDescent="0.2">
      <c r="B133" s="78" t="s">
        <v>39</v>
      </c>
      <c r="C133" s="79" t="s">
        <v>362</v>
      </c>
      <c r="D133" s="80" t="s">
        <v>40</v>
      </c>
      <c r="E133" s="80" t="s">
        <v>363</v>
      </c>
      <c r="F133" s="131">
        <v>22.55</v>
      </c>
      <c r="G133" s="80" t="s">
        <v>40</v>
      </c>
      <c r="H133" s="80" t="s">
        <v>41</v>
      </c>
      <c r="I133" s="131">
        <v>49222.77</v>
      </c>
      <c r="K133" s="73">
        <v>22.55</v>
      </c>
      <c r="L133" s="73"/>
      <c r="M133" s="77" t="s">
        <v>44</v>
      </c>
      <c r="N133" s="72" t="s">
        <v>251</v>
      </c>
      <c r="O133" s="77" t="s">
        <v>42</v>
      </c>
    </row>
    <row r="134" spans="2:16" x14ac:dyDescent="0.2">
      <c r="B134" s="78" t="s">
        <v>39</v>
      </c>
      <c r="C134" s="79" t="s">
        <v>360</v>
      </c>
      <c r="D134" s="80" t="s">
        <v>40</v>
      </c>
      <c r="E134" s="80" t="s">
        <v>361</v>
      </c>
      <c r="F134" s="131">
        <v>10</v>
      </c>
      <c r="G134" s="80" t="s">
        <v>40</v>
      </c>
      <c r="H134" s="80" t="s">
        <v>41</v>
      </c>
      <c r="I134" s="131">
        <v>49212.77</v>
      </c>
      <c r="K134" s="73">
        <v>10</v>
      </c>
      <c r="M134" s="77" t="s">
        <v>43</v>
      </c>
      <c r="N134" s="72" t="s">
        <v>324</v>
      </c>
      <c r="O134" s="77" t="s">
        <v>372</v>
      </c>
    </row>
    <row r="135" spans="2:16" hidden="1" x14ac:dyDescent="0.2">
      <c r="B135" s="78" t="s">
        <v>39</v>
      </c>
      <c r="C135" s="79" t="s">
        <v>356</v>
      </c>
      <c r="D135" s="80" t="s">
        <v>357</v>
      </c>
      <c r="E135" s="80" t="s">
        <v>358</v>
      </c>
      <c r="F135" s="131">
        <v>400</v>
      </c>
      <c r="G135" s="80" t="s">
        <v>40</v>
      </c>
      <c r="H135" s="80" t="s">
        <v>41</v>
      </c>
      <c r="I135" s="131">
        <v>48910.66</v>
      </c>
      <c r="K135" s="73">
        <v>400</v>
      </c>
      <c r="M135" s="77" t="s">
        <v>44</v>
      </c>
      <c r="N135" s="72" t="s">
        <v>250</v>
      </c>
      <c r="O135" s="77" t="s">
        <v>42</v>
      </c>
      <c r="P135" s="77" t="s">
        <v>42</v>
      </c>
    </row>
    <row r="136" spans="2:16" hidden="1" x14ac:dyDescent="0.2">
      <c r="B136" s="78" t="s">
        <v>39</v>
      </c>
      <c r="C136" s="79" t="s">
        <v>356</v>
      </c>
      <c r="D136" s="80" t="s">
        <v>40</v>
      </c>
      <c r="E136" s="80" t="s">
        <v>359</v>
      </c>
      <c r="F136" s="80" t="s">
        <v>40</v>
      </c>
      <c r="G136" s="131">
        <v>97.89</v>
      </c>
      <c r="H136" s="80" t="s">
        <v>41</v>
      </c>
      <c r="I136" s="131">
        <v>49310.66</v>
      </c>
      <c r="K136" s="73"/>
      <c r="L136" s="73">
        <v>97.89</v>
      </c>
      <c r="M136" s="77" t="s">
        <v>44</v>
      </c>
      <c r="N136" s="72" t="s">
        <v>251</v>
      </c>
      <c r="O136" s="77" t="s">
        <v>42</v>
      </c>
    </row>
    <row r="137" spans="2:16" hidden="1" x14ac:dyDescent="0.2">
      <c r="B137" s="78" t="s">
        <v>39</v>
      </c>
      <c r="C137" s="79" t="s">
        <v>354</v>
      </c>
      <c r="D137" s="80" t="s">
        <v>40</v>
      </c>
      <c r="E137" s="80" t="s">
        <v>355</v>
      </c>
      <c r="F137" s="80" t="s">
        <v>40</v>
      </c>
      <c r="G137" s="131">
        <v>2453</v>
      </c>
      <c r="H137" s="80" t="s">
        <v>41</v>
      </c>
      <c r="I137" s="131">
        <v>51363.66</v>
      </c>
      <c r="K137" s="73"/>
      <c r="L137" s="73">
        <v>2453</v>
      </c>
      <c r="M137" s="77" t="s">
        <v>44</v>
      </c>
      <c r="N137" s="72" t="s">
        <v>251</v>
      </c>
      <c r="O137" s="77" t="s">
        <v>42</v>
      </c>
    </row>
    <row r="138" spans="2:16" hidden="1" x14ac:dyDescent="0.2">
      <c r="B138" s="78" t="s">
        <v>39</v>
      </c>
      <c r="C138" s="79" t="s">
        <v>348</v>
      </c>
      <c r="D138" s="80" t="s">
        <v>40</v>
      </c>
      <c r="E138" s="80" t="s">
        <v>349</v>
      </c>
      <c r="F138" s="131">
        <v>58</v>
      </c>
      <c r="G138" s="80" t="s">
        <v>40</v>
      </c>
      <c r="H138" s="80" t="s">
        <v>41</v>
      </c>
      <c r="I138" s="131">
        <v>50921.73</v>
      </c>
      <c r="K138" s="73">
        <v>58</v>
      </c>
      <c r="M138" s="77" t="s">
        <v>44</v>
      </c>
      <c r="N138" s="72" t="s">
        <v>12</v>
      </c>
      <c r="O138" s="77" t="s">
        <v>42</v>
      </c>
    </row>
    <row r="139" spans="2:16" hidden="1" x14ac:dyDescent="0.2">
      <c r="B139" s="78" t="s">
        <v>39</v>
      </c>
      <c r="C139" s="79" t="s">
        <v>348</v>
      </c>
      <c r="D139" s="80" t="s">
        <v>350</v>
      </c>
      <c r="E139" s="80" t="s">
        <v>351</v>
      </c>
      <c r="F139" s="131">
        <v>275</v>
      </c>
      <c r="G139" s="80" t="s">
        <v>40</v>
      </c>
      <c r="H139" s="80" t="s">
        <v>41</v>
      </c>
      <c r="I139" s="131">
        <v>50979.73</v>
      </c>
      <c r="K139" s="73">
        <v>275</v>
      </c>
      <c r="M139" s="77" t="s">
        <v>1</v>
      </c>
      <c r="N139" s="72" t="s">
        <v>137</v>
      </c>
      <c r="P139" s="77" t="s">
        <v>42</v>
      </c>
    </row>
    <row r="140" spans="2:16" hidden="1" x14ac:dyDescent="0.2">
      <c r="B140" s="78" t="s">
        <v>39</v>
      </c>
      <c r="C140" s="79" t="s">
        <v>348</v>
      </c>
      <c r="D140" s="80" t="s">
        <v>40</v>
      </c>
      <c r="E140" s="80" t="s">
        <v>352</v>
      </c>
      <c r="F140" s="131">
        <v>137.76</v>
      </c>
      <c r="G140" s="80" t="s">
        <v>40</v>
      </c>
      <c r="H140" s="80" t="s">
        <v>41</v>
      </c>
      <c r="I140" s="131">
        <v>51254.73</v>
      </c>
      <c r="K140" s="73">
        <v>137.76</v>
      </c>
      <c r="M140" s="77" t="s">
        <v>44</v>
      </c>
      <c r="N140" s="72" t="s">
        <v>12</v>
      </c>
      <c r="O140" s="77" t="s">
        <v>42</v>
      </c>
    </row>
    <row r="141" spans="2:16" hidden="1" x14ac:dyDescent="0.2">
      <c r="B141" s="78" t="s">
        <v>39</v>
      </c>
      <c r="C141" s="79" t="s">
        <v>348</v>
      </c>
      <c r="D141" s="80" t="s">
        <v>40</v>
      </c>
      <c r="E141" s="80" t="s">
        <v>353</v>
      </c>
      <c r="F141" s="80" t="s">
        <v>40</v>
      </c>
      <c r="G141" s="131">
        <v>28.83</v>
      </c>
      <c r="H141" s="80" t="s">
        <v>41</v>
      </c>
      <c r="I141" s="131">
        <v>51392.49</v>
      </c>
      <c r="K141" s="73"/>
      <c r="L141" s="73">
        <v>28.83</v>
      </c>
      <c r="M141" s="77" t="s">
        <v>44</v>
      </c>
      <c r="N141" s="72" t="s">
        <v>251</v>
      </c>
      <c r="O141" s="77" t="s">
        <v>372</v>
      </c>
    </row>
    <row r="142" spans="2:16" hidden="1" x14ac:dyDescent="0.2">
      <c r="B142" s="78" t="s">
        <v>39</v>
      </c>
      <c r="C142" s="79" t="s">
        <v>342</v>
      </c>
      <c r="D142" s="80" t="s">
        <v>343</v>
      </c>
      <c r="E142" s="80" t="s">
        <v>344</v>
      </c>
      <c r="F142" s="131">
        <v>223.24</v>
      </c>
      <c r="G142" s="80" t="s">
        <v>40</v>
      </c>
      <c r="H142" s="80" t="s">
        <v>41</v>
      </c>
      <c r="I142" s="131">
        <v>51709.39</v>
      </c>
      <c r="K142" s="73">
        <f>F142</f>
        <v>223.24</v>
      </c>
      <c r="L142" s="73"/>
      <c r="M142" s="77" t="s">
        <v>44</v>
      </c>
      <c r="N142" s="72" t="s">
        <v>251</v>
      </c>
      <c r="O142" s="77" t="s">
        <v>42</v>
      </c>
    </row>
    <row r="143" spans="2:16" hidden="1" x14ac:dyDescent="0.2">
      <c r="B143" s="78" t="s">
        <v>39</v>
      </c>
      <c r="C143" s="79" t="s">
        <v>342</v>
      </c>
      <c r="D143" s="80" t="s">
        <v>345</v>
      </c>
      <c r="E143" s="80" t="s">
        <v>346</v>
      </c>
      <c r="F143" s="131">
        <v>28.1</v>
      </c>
      <c r="G143" s="80" t="s">
        <v>40</v>
      </c>
      <c r="H143" s="80" t="s">
        <v>41</v>
      </c>
      <c r="I143" s="131">
        <v>51932.63</v>
      </c>
      <c r="K143" s="73">
        <f>F143</f>
        <v>28.1</v>
      </c>
      <c r="L143" s="73"/>
      <c r="M143" s="77" t="s">
        <v>44</v>
      </c>
      <c r="N143" s="72" t="s">
        <v>138</v>
      </c>
      <c r="O143" s="77" t="s">
        <v>42</v>
      </c>
    </row>
    <row r="144" spans="2:16" hidden="1" x14ac:dyDescent="0.2">
      <c r="B144" s="78" t="s">
        <v>39</v>
      </c>
      <c r="C144" s="79" t="s">
        <v>342</v>
      </c>
      <c r="D144" s="80" t="s">
        <v>40</v>
      </c>
      <c r="E144" s="80" t="s">
        <v>347</v>
      </c>
      <c r="F144" s="80" t="s">
        <v>40</v>
      </c>
      <c r="G144" s="131">
        <v>1039</v>
      </c>
      <c r="H144" s="80" t="s">
        <v>41</v>
      </c>
      <c r="I144" s="131">
        <v>51960.73</v>
      </c>
      <c r="K144" s="73"/>
      <c r="L144" s="73">
        <v>1000</v>
      </c>
      <c r="M144" s="77" t="s">
        <v>44</v>
      </c>
      <c r="N144" s="72" t="s">
        <v>138</v>
      </c>
      <c r="O144" s="77" t="s">
        <v>42</v>
      </c>
    </row>
    <row r="145" spans="2:16" hidden="1" x14ac:dyDescent="0.2">
      <c r="B145" s="78" t="s">
        <v>47</v>
      </c>
      <c r="C145" s="79"/>
      <c r="D145" s="80"/>
      <c r="E145" s="80"/>
      <c r="F145" s="80"/>
      <c r="G145" s="131"/>
      <c r="H145" s="80"/>
      <c r="I145" s="131"/>
      <c r="K145" s="73"/>
      <c r="L145" s="73">
        <v>39</v>
      </c>
      <c r="M145" s="77" t="s">
        <v>44</v>
      </c>
      <c r="N145" s="72" t="s">
        <v>251</v>
      </c>
      <c r="O145" s="77" t="s">
        <v>42</v>
      </c>
    </row>
    <row r="146" spans="2:16" hidden="1" x14ac:dyDescent="0.2">
      <c r="B146" s="78" t="s">
        <v>39</v>
      </c>
      <c r="C146" s="79" t="s">
        <v>339</v>
      </c>
      <c r="D146" s="80" t="s">
        <v>340</v>
      </c>
      <c r="E146" s="80" t="s">
        <v>341</v>
      </c>
      <c r="F146" s="131">
        <v>250</v>
      </c>
      <c r="G146" s="80" t="s">
        <v>40</v>
      </c>
      <c r="H146" s="80" t="s">
        <v>41</v>
      </c>
      <c r="I146" s="131">
        <v>51459.39</v>
      </c>
      <c r="K146" s="73">
        <v>250</v>
      </c>
      <c r="L146" s="73"/>
      <c r="M146" s="77" t="s">
        <v>44</v>
      </c>
      <c r="N146" s="72" t="s">
        <v>251</v>
      </c>
      <c r="O146" s="77" t="s">
        <v>42</v>
      </c>
    </row>
    <row r="147" spans="2:16" hidden="1" x14ac:dyDescent="0.2">
      <c r="B147" s="78" t="s">
        <v>39</v>
      </c>
      <c r="C147" s="79" t="s">
        <v>336</v>
      </c>
      <c r="D147" s="80" t="s">
        <v>337</v>
      </c>
      <c r="E147" s="80" t="s">
        <v>338</v>
      </c>
      <c r="F147" s="131">
        <v>77.95</v>
      </c>
      <c r="G147" s="80" t="s">
        <v>40</v>
      </c>
      <c r="H147" s="80" t="s">
        <v>41</v>
      </c>
      <c r="I147" s="131">
        <v>51381.440000000002</v>
      </c>
      <c r="K147" s="73">
        <f>F147</f>
        <v>77.95</v>
      </c>
      <c r="L147" s="73"/>
      <c r="M147" s="77" t="s">
        <v>44</v>
      </c>
      <c r="N147" s="72" t="s">
        <v>251</v>
      </c>
      <c r="O147" s="77" t="s">
        <v>42</v>
      </c>
    </row>
    <row r="148" spans="2:16" hidden="1" x14ac:dyDescent="0.2">
      <c r="B148" s="78" t="s">
        <v>39</v>
      </c>
      <c r="C148" s="79" t="s">
        <v>331</v>
      </c>
      <c r="D148" s="80" t="s">
        <v>40</v>
      </c>
      <c r="E148" s="80" t="s">
        <v>334</v>
      </c>
      <c r="F148" s="80" t="s">
        <v>40</v>
      </c>
      <c r="G148" s="131">
        <v>4.82</v>
      </c>
      <c r="H148" s="80" t="s">
        <v>41</v>
      </c>
      <c r="I148" s="131">
        <v>51444.26</v>
      </c>
      <c r="L148" s="73">
        <f>G148</f>
        <v>4.82</v>
      </c>
      <c r="M148" s="77" t="s">
        <v>44</v>
      </c>
      <c r="N148" s="72" t="s">
        <v>83</v>
      </c>
    </row>
    <row r="149" spans="2:16" hidden="1" x14ac:dyDescent="0.2">
      <c r="B149" s="78" t="s">
        <v>39</v>
      </c>
      <c r="C149" s="79" t="s">
        <v>331</v>
      </c>
      <c r="D149" s="80" t="s">
        <v>40</v>
      </c>
      <c r="E149" s="80" t="s">
        <v>335</v>
      </c>
      <c r="F149" s="80" t="s">
        <v>40</v>
      </c>
      <c r="G149" s="131">
        <v>58</v>
      </c>
      <c r="H149" s="80" t="s">
        <v>41</v>
      </c>
      <c r="I149" s="131">
        <v>51439.44</v>
      </c>
      <c r="K149" s="73"/>
      <c r="L149" s="73">
        <v>58</v>
      </c>
      <c r="M149" s="77" t="s">
        <v>44</v>
      </c>
      <c r="N149" s="72" t="s">
        <v>251</v>
      </c>
      <c r="O149" s="77" t="s">
        <v>42</v>
      </c>
    </row>
    <row r="150" spans="2:16" hidden="1" x14ac:dyDescent="0.2">
      <c r="B150" s="78" t="s">
        <v>46</v>
      </c>
      <c r="C150" s="79" t="s">
        <v>331</v>
      </c>
      <c r="E150" s="182" t="s">
        <v>371</v>
      </c>
      <c r="G150" s="131">
        <v>17.45</v>
      </c>
      <c r="L150" s="73">
        <f>G150</f>
        <v>17.45</v>
      </c>
      <c r="M150" s="77" t="s">
        <v>44</v>
      </c>
      <c r="N150" s="72" t="s">
        <v>83</v>
      </c>
    </row>
    <row r="151" spans="2:16" hidden="1" x14ac:dyDescent="0.2">
      <c r="B151" s="78" t="s">
        <v>39</v>
      </c>
      <c r="C151" s="79" t="s">
        <v>331</v>
      </c>
      <c r="D151" s="80" t="s">
        <v>40</v>
      </c>
      <c r="E151" s="80" t="s">
        <v>332</v>
      </c>
      <c r="F151" s="131">
        <v>9.99</v>
      </c>
      <c r="G151" s="80" t="s">
        <v>40</v>
      </c>
      <c r="H151" s="80" t="s">
        <v>333</v>
      </c>
      <c r="I151" s="80" t="s">
        <v>40</v>
      </c>
      <c r="K151" s="73">
        <v>9.99</v>
      </c>
      <c r="M151" s="77" t="s">
        <v>44</v>
      </c>
      <c r="N151" s="72" t="s">
        <v>12</v>
      </c>
      <c r="O151" s="77" t="s">
        <v>42</v>
      </c>
    </row>
    <row r="152" spans="2:16" hidden="1" x14ac:dyDescent="0.2">
      <c r="B152" s="78" t="s">
        <v>39</v>
      </c>
      <c r="C152" s="79" t="s">
        <v>379</v>
      </c>
      <c r="D152" s="80" t="s">
        <v>40</v>
      </c>
      <c r="E152" s="80" t="s">
        <v>380</v>
      </c>
      <c r="F152" s="131">
        <v>9.99</v>
      </c>
      <c r="G152" s="80" t="s">
        <v>40</v>
      </c>
      <c r="H152" s="80" t="s">
        <v>41</v>
      </c>
      <c r="I152" s="131">
        <v>51434.27</v>
      </c>
      <c r="K152" s="73">
        <v>9.99</v>
      </c>
      <c r="M152" s="77" t="s">
        <v>44</v>
      </c>
      <c r="N152" s="72" t="s">
        <v>12</v>
      </c>
      <c r="O152" s="77" t="s">
        <v>42</v>
      </c>
    </row>
    <row r="153" spans="2:16" hidden="1" x14ac:dyDescent="0.2">
      <c r="B153" s="78" t="s">
        <v>39</v>
      </c>
      <c r="C153" s="79" t="s">
        <v>381</v>
      </c>
      <c r="D153" s="80" t="s">
        <v>40</v>
      </c>
      <c r="E153" s="80" t="s">
        <v>382</v>
      </c>
      <c r="F153" s="80" t="s">
        <v>40</v>
      </c>
      <c r="G153" s="131">
        <v>2916</v>
      </c>
      <c r="H153" s="80" t="s">
        <v>41</v>
      </c>
      <c r="I153" s="131">
        <v>54350.27</v>
      </c>
      <c r="K153" s="73" t="str">
        <f>F153</f>
        <v/>
      </c>
      <c r="L153" s="73">
        <f>G153</f>
        <v>2916</v>
      </c>
      <c r="M153" s="77" t="s">
        <v>425</v>
      </c>
      <c r="N153" s="72" t="s">
        <v>426</v>
      </c>
      <c r="O153" s="77" t="s">
        <v>42</v>
      </c>
      <c r="P153" s="77" t="s">
        <v>42</v>
      </c>
    </row>
    <row r="154" spans="2:16" x14ac:dyDescent="0.2">
      <c r="B154" s="78" t="s">
        <v>39</v>
      </c>
      <c r="C154" s="79" t="s">
        <v>383</v>
      </c>
      <c r="D154" s="80" t="s">
        <v>384</v>
      </c>
      <c r="E154" s="80" t="s">
        <v>385</v>
      </c>
      <c r="F154" s="131">
        <v>3210</v>
      </c>
      <c r="G154" s="80" t="s">
        <v>40</v>
      </c>
      <c r="H154" s="80" t="s">
        <v>41</v>
      </c>
      <c r="I154" s="131">
        <v>51240.480000000003</v>
      </c>
      <c r="K154" s="73">
        <f>F154</f>
        <v>3210</v>
      </c>
      <c r="M154" s="77" t="s">
        <v>427</v>
      </c>
      <c r="N154" s="72" t="s">
        <v>324</v>
      </c>
      <c r="O154" s="77" t="s">
        <v>42</v>
      </c>
      <c r="P154" s="77" t="s">
        <v>42</v>
      </c>
    </row>
    <row r="155" spans="2:16" hidden="1" x14ac:dyDescent="0.2">
      <c r="B155" s="78" t="s">
        <v>39</v>
      </c>
      <c r="C155" s="79" t="s">
        <v>383</v>
      </c>
      <c r="D155" s="80" t="s">
        <v>40</v>
      </c>
      <c r="E155" s="80" t="s">
        <v>386</v>
      </c>
      <c r="F155" s="80" t="s">
        <v>40</v>
      </c>
      <c r="G155" s="131">
        <v>100.21</v>
      </c>
      <c r="H155" s="80" t="s">
        <v>41</v>
      </c>
      <c r="I155" s="131">
        <v>54450.48</v>
      </c>
      <c r="L155" s="73">
        <f t="shared" ref="L155:L161" si="5">G155</f>
        <v>100.21</v>
      </c>
      <c r="M155" s="77" t="s">
        <v>44</v>
      </c>
      <c r="N155" s="77" t="s">
        <v>22</v>
      </c>
      <c r="O155" s="77" t="s">
        <v>42</v>
      </c>
    </row>
    <row r="156" spans="2:16" hidden="1" x14ac:dyDescent="0.2">
      <c r="B156" s="78" t="s">
        <v>39</v>
      </c>
      <c r="C156" s="79" t="s">
        <v>387</v>
      </c>
      <c r="D156" s="80" t="s">
        <v>388</v>
      </c>
      <c r="E156" s="80" t="s">
        <v>389</v>
      </c>
      <c r="F156" s="131">
        <v>310</v>
      </c>
      <c r="G156" s="80" t="s">
        <v>40</v>
      </c>
      <c r="H156" s="80" t="s">
        <v>41</v>
      </c>
      <c r="I156" s="131">
        <v>49429.48</v>
      </c>
      <c r="K156" s="73">
        <f t="shared" ref="K156:K167" si="6">F156</f>
        <v>310</v>
      </c>
      <c r="L156" s="73" t="str">
        <f t="shared" si="5"/>
        <v/>
      </c>
      <c r="M156" s="77" t="s">
        <v>425</v>
      </c>
      <c r="N156" s="72" t="s">
        <v>426</v>
      </c>
      <c r="O156" s="77" t="s">
        <v>42</v>
      </c>
      <c r="P156" s="77" t="s">
        <v>42</v>
      </c>
    </row>
    <row r="157" spans="2:16" hidden="1" x14ac:dyDescent="0.2">
      <c r="B157" s="78" t="s">
        <v>39</v>
      </c>
      <c r="C157" s="79" t="s">
        <v>387</v>
      </c>
      <c r="D157" s="80" t="s">
        <v>390</v>
      </c>
      <c r="E157" s="80" t="s">
        <v>391</v>
      </c>
      <c r="F157" s="131">
        <v>598</v>
      </c>
      <c r="G157" s="80" t="s">
        <v>40</v>
      </c>
      <c r="H157" s="80" t="s">
        <v>41</v>
      </c>
      <c r="I157" s="131">
        <v>49739.48</v>
      </c>
      <c r="K157" s="73">
        <f t="shared" si="6"/>
        <v>598</v>
      </c>
      <c r="L157" s="73" t="str">
        <f t="shared" si="5"/>
        <v/>
      </c>
      <c r="M157" s="77" t="s">
        <v>425</v>
      </c>
      <c r="N157" s="72" t="s">
        <v>426</v>
      </c>
      <c r="O157" s="77" t="s">
        <v>42</v>
      </c>
      <c r="P157" s="77" t="s">
        <v>42</v>
      </c>
    </row>
    <row r="158" spans="2:16" hidden="1" x14ac:dyDescent="0.2">
      <c r="B158" s="78" t="s">
        <v>39</v>
      </c>
      <c r="C158" s="79" t="s">
        <v>387</v>
      </c>
      <c r="D158" s="80" t="s">
        <v>392</v>
      </c>
      <c r="E158" s="80" t="s">
        <v>393</v>
      </c>
      <c r="F158" s="131">
        <v>588</v>
      </c>
      <c r="G158" s="80" t="s">
        <v>40</v>
      </c>
      <c r="H158" s="80" t="s">
        <v>41</v>
      </c>
      <c r="I158" s="131">
        <v>50337.48</v>
      </c>
      <c r="K158" s="73">
        <f t="shared" si="6"/>
        <v>588</v>
      </c>
      <c r="L158" s="73" t="str">
        <f t="shared" si="5"/>
        <v/>
      </c>
      <c r="M158" s="77" t="s">
        <v>425</v>
      </c>
      <c r="N158" s="72" t="s">
        <v>426</v>
      </c>
      <c r="O158" s="77" t="s">
        <v>42</v>
      </c>
      <c r="P158" s="77" t="s">
        <v>42</v>
      </c>
    </row>
    <row r="159" spans="2:16" hidden="1" x14ac:dyDescent="0.2">
      <c r="B159" s="78" t="s">
        <v>39</v>
      </c>
      <c r="C159" s="79" t="s">
        <v>387</v>
      </c>
      <c r="D159" s="80" t="s">
        <v>394</v>
      </c>
      <c r="E159" s="80" t="s">
        <v>395</v>
      </c>
      <c r="F159" s="131">
        <v>315</v>
      </c>
      <c r="G159" s="80" t="s">
        <v>40</v>
      </c>
      <c r="H159" s="80" t="s">
        <v>41</v>
      </c>
      <c r="I159" s="131">
        <v>50925.48</v>
      </c>
      <c r="K159" s="73">
        <f t="shared" si="6"/>
        <v>315</v>
      </c>
      <c r="L159" s="73" t="str">
        <f t="shared" si="5"/>
        <v/>
      </c>
      <c r="M159" s="77" t="s">
        <v>425</v>
      </c>
      <c r="N159" s="72" t="s">
        <v>426</v>
      </c>
      <c r="O159" s="77" t="s">
        <v>42</v>
      </c>
      <c r="P159" s="77" t="s">
        <v>42</v>
      </c>
    </row>
    <row r="160" spans="2:16" hidden="1" x14ac:dyDescent="0.2">
      <c r="B160" s="78" t="s">
        <v>39</v>
      </c>
      <c r="C160" s="79" t="s">
        <v>396</v>
      </c>
      <c r="D160" s="80" t="s">
        <v>397</v>
      </c>
      <c r="E160" s="80" t="s">
        <v>398</v>
      </c>
      <c r="F160" s="131">
        <v>740</v>
      </c>
      <c r="G160" s="80" t="s">
        <v>40</v>
      </c>
      <c r="H160" s="80" t="s">
        <v>41</v>
      </c>
      <c r="I160" s="131">
        <v>48074.48</v>
      </c>
      <c r="K160" s="73">
        <f t="shared" si="6"/>
        <v>740</v>
      </c>
      <c r="L160" s="73" t="str">
        <f t="shared" si="5"/>
        <v/>
      </c>
      <c r="M160" s="77" t="s">
        <v>425</v>
      </c>
      <c r="N160" s="72" t="s">
        <v>426</v>
      </c>
      <c r="O160" s="77" t="s">
        <v>42</v>
      </c>
      <c r="P160" s="77" t="s">
        <v>42</v>
      </c>
    </row>
    <row r="161" spans="2:16" hidden="1" x14ac:dyDescent="0.2">
      <c r="B161" s="78" t="s">
        <v>39</v>
      </c>
      <c r="C161" s="79" t="s">
        <v>396</v>
      </c>
      <c r="D161" s="80" t="s">
        <v>399</v>
      </c>
      <c r="E161" s="80" t="s">
        <v>400</v>
      </c>
      <c r="F161" s="131">
        <v>615</v>
      </c>
      <c r="G161" s="80" t="s">
        <v>40</v>
      </c>
      <c r="H161" s="80" t="s">
        <v>41</v>
      </c>
      <c r="I161" s="131">
        <v>48814.48</v>
      </c>
      <c r="K161" s="73">
        <f t="shared" si="6"/>
        <v>615</v>
      </c>
      <c r="L161" s="73" t="str">
        <f t="shared" si="5"/>
        <v/>
      </c>
      <c r="M161" s="77" t="s">
        <v>425</v>
      </c>
      <c r="N161" s="72" t="s">
        <v>426</v>
      </c>
      <c r="O161" s="77" t="s">
        <v>42</v>
      </c>
      <c r="P161" s="77" t="s">
        <v>42</v>
      </c>
    </row>
    <row r="162" spans="2:16" hidden="1" x14ac:dyDescent="0.2">
      <c r="B162" s="78" t="s">
        <v>39</v>
      </c>
      <c r="C162" s="79" t="s">
        <v>401</v>
      </c>
      <c r="D162" s="80" t="s">
        <v>402</v>
      </c>
      <c r="E162" s="80" t="s">
        <v>403</v>
      </c>
      <c r="F162" s="131">
        <v>400</v>
      </c>
      <c r="G162" s="80" t="s">
        <v>40</v>
      </c>
      <c r="H162" s="80" t="s">
        <v>41</v>
      </c>
      <c r="I162" s="131">
        <v>47506.41</v>
      </c>
      <c r="K162" s="73">
        <f t="shared" si="6"/>
        <v>400</v>
      </c>
      <c r="L162" s="73"/>
      <c r="M162" s="77" t="s">
        <v>44</v>
      </c>
      <c r="N162" s="72" t="s">
        <v>251</v>
      </c>
      <c r="O162" s="77" t="s">
        <v>42</v>
      </c>
      <c r="P162" s="77" t="s">
        <v>42</v>
      </c>
    </row>
    <row r="163" spans="2:16" hidden="1" x14ac:dyDescent="0.2">
      <c r="B163" s="78" t="s">
        <v>39</v>
      </c>
      <c r="C163" s="79" t="s">
        <v>401</v>
      </c>
      <c r="D163" s="80" t="s">
        <v>404</v>
      </c>
      <c r="E163" s="80" t="s">
        <v>405</v>
      </c>
      <c r="F163" s="131">
        <v>90.16</v>
      </c>
      <c r="G163" s="80" t="s">
        <v>40</v>
      </c>
      <c r="H163" s="80" t="s">
        <v>41</v>
      </c>
      <c r="I163" s="131">
        <v>47906.41</v>
      </c>
      <c r="K163" s="73">
        <f t="shared" si="6"/>
        <v>90.16</v>
      </c>
      <c r="L163" s="73"/>
      <c r="M163" s="77" t="s">
        <v>44</v>
      </c>
      <c r="N163" s="72" t="s">
        <v>251</v>
      </c>
      <c r="O163" s="77" t="s">
        <v>42</v>
      </c>
      <c r="P163" s="77" t="s">
        <v>42</v>
      </c>
    </row>
    <row r="164" spans="2:16" hidden="1" x14ac:dyDescent="0.2">
      <c r="B164" s="78" t="s">
        <v>39</v>
      </c>
      <c r="C164" s="79" t="s">
        <v>401</v>
      </c>
      <c r="D164" s="80" t="s">
        <v>406</v>
      </c>
      <c r="E164" s="80" t="s">
        <v>407</v>
      </c>
      <c r="F164" s="131">
        <v>77.91</v>
      </c>
      <c r="G164" s="80" t="s">
        <v>40</v>
      </c>
      <c r="H164" s="80" t="s">
        <v>41</v>
      </c>
      <c r="I164" s="131">
        <v>47996.57</v>
      </c>
      <c r="K164" s="73">
        <f t="shared" si="6"/>
        <v>77.91</v>
      </c>
      <c r="L164" s="73"/>
      <c r="M164" s="77" t="s">
        <v>44</v>
      </c>
      <c r="N164" s="72" t="s">
        <v>251</v>
      </c>
      <c r="O164" s="77" t="s">
        <v>42</v>
      </c>
      <c r="P164" s="77" t="s">
        <v>42</v>
      </c>
    </row>
    <row r="165" spans="2:16" hidden="1" x14ac:dyDescent="0.2">
      <c r="B165" s="78" t="s">
        <v>39</v>
      </c>
      <c r="C165" s="79" t="s">
        <v>408</v>
      </c>
      <c r="D165" s="80" t="s">
        <v>409</v>
      </c>
      <c r="E165" s="80" t="s">
        <v>410</v>
      </c>
      <c r="F165" s="131">
        <v>600</v>
      </c>
      <c r="G165" s="80" t="s">
        <v>40</v>
      </c>
      <c r="H165" s="80" t="s">
        <v>41</v>
      </c>
      <c r="I165" s="131">
        <v>46906.41</v>
      </c>
      <c r="K165" s="73">
        <f t="shared" si="6"/>
        <v>600</v>
      </c>
      <c r="L165" s="73" t="str">
        <f>G165</f>
        <v/>
      </c>
      <c r="M165" s="77" t="s">
        <v>425</v>
      </c>
      <c r="N165" s="72" t="s">
        <v>426</v>
      </c>
      <c r="O165" s="77" t="s">
        <v>42</v>
      </c>
      <c r="P165" s="77" t="s">
        <v>42</v>
      </c>
    </row>
    <row r="166" spans="2:16" hidden="1" x14ac:dyDescent="0.2">
      <c r="B166" s="78" t="s">
        <v>39</v>
      </c>
      <c r="C166" s="79" t="s">
        <v>411</v>
      </c>
      <c r="D166" s="80" t="s">
        <v>412</v>
      </c>
      <c r="E166" s="80" t="s">
        <v>413</v>
      </c>
      <c r="F166" s="131">
        <v>5000</v>
      </c>
      <c r="G166" s="80" t="s">
        <v>40</v>
      </c>
      <c r="H166" s="80" t="s">
        <v>41</v>
      </c>
      <c r="I166" s="131">
        <v>41812.19</v>
      </c>
      <c r="K166" s="73">
        <f t="shared" si="6"/>
        <v>5000</v>
      </c>
      <c r="M166" s="77" t="s">
        <v>1</v>
      </c>
      <c r="N166" s="77" t="s">
        <v>136</v>
      </c>
      <c r="O166" s="77" t="s">
        <v>42</v>
      </c>
      <c r="P166" s="77" t="s">
        <v>42</v>
      </c>
    </row>
    <row r="167" spans="2:16" hidden="1" x14ac:dyDescent="0.2">
      <c r="B167" s="78" t="s">
        <v>39</v>
      </c>
      <c r="C167" s="79" t="s">
        <v>411</v>
      </c>
      <c r="D167" s="80" t="s">
        <v>414</v>
      </c>
      <c r="E167" s="80" t="s">
        <v>415</v>
      </c>
      <c r="F167" s="131">
        <v>94.22</v>
      </c>
      <c r="G167" s="80" t="s">
        <v>40</v>
      </c>
      <c r="H167" s="80" t="s">
        <v>41</v>
      </c>
      <c r="I167" s="131">
        <v>46812.19</v>
      </c>
      <c r="K167" s="73">
        <f t="shared" si="6"/>
        <v>94.22</v>
      </c>
      <c r="L167" s="73"/>
      <c r="M167" s="77" t="s">
        <v>44</v>
      </c>
      <c r="N167" s="72" t="s">
        <v>251</v>
      </c>
      <c r="O167" s="77" t="s">
        <v>42</v>
      </c>
      <c r="P167" s="77" t="s">
        <v>42</v>
      </c>
    </row>
    <row r="168" spans="2:16" hidden="1" x14ac:dyDescent="0.2">
      <c r="B168" s="78" t="s">
        <v>39</v>
      </c>
      <c r="C168" s="79" t="s">
        <v>416</v>
      </c>
      <c r="D168" s="80" t="s">
        <v>40</v>
      </c>
      <c r="E168" s="80" t="s">
        <v>417</v>
      </c>
      <c r="F168" s="80" t="s">
        <v>40</v>
      </c>
      <c r="G168" s="131">
        <v>134.63</v>
      </c>
      <c r="H168" s="80" t="s">
        <v>41</v>
      </c>
      <c r="I168" s="131">
        <v>41946.82</v>
      </c>
      <c r="L168" s="73">
        <f>G168</f>
        <v>134.63</v>
      </c>
      <c r="M168" s="77" t="s">
        <v>44</v>
      </c>
      <c r="N168" s="77" t="s">
        <v>22</v>
      </c>
      <c r="O168" s="77" t="s">
        <v>42</v>
      </c>
    </row>
    <row r="169" spans="2:16" hidden="1" x14ac:dyDescent="0.2">
      <c r="B169" s="78" t="s">
        <v>39</v>
      </c>
      <c r="C169" s="79" t="s">
        <v>418</v>
      </c>
      <c r="D169" s="80" t="s">
        <v>40</v>
      </c>
      <c r="E169" s="80" t="s">
        <v>419</v>
      </c>
      <c r="F169" s="131">
        <v>9.99</v>
      </c>
      <c r="G169" s="80" t="s">
        <v>40</v>
      </c>
      <c r="H169" s="80" t="s">
        <v>41</v>
      </c>
      <c r="I169" s="131">
        <v>41836.83</v>
      </c>
      <c r="K169" s="73">
        <v>9.99</v>
      </c>
      <c r="M169" s="77" t="s">
        <v>44</v>
      </c>
      <c r="N169" s="72" t="s">
        <v>12</v>
      </c>
      <c r="O169" s="77" t="s">
        <v>42</v>
      </c>
    </row>
    <row r="170" spans="2:16" hidden="1" x14ac:dyDescent="0.2">
      <c r="B170" s="78" t="s">
        <v>39</v>
      </c>
      <c r="C170" s="79" t="s">
        <v>418</v>
      </c>
      <c r="D170" s="80" t="s">
        <v>420</v>
      </c>
      <c r="E170" s="80" t="s">
        <v>421</v>
      </c>
      <c r="F170" s="131">
        <v>100</v>
      </c>
      <c r="G170" s="80" t="s">
        <v>40</v>
      </c>
      <c r="H170" s="80" t="s">
        <v>41</v>
      </c>
      <c r="I170" s="131">
        <v>41846.82</v>
      </c>
      <c r="K170" s="73">
        <f>F170</f>
        <v>100</v>
      </c>
      <c r="M170" s="77" t="s">
        <v>427</v>
      </c>
      <c r="N170" s="72" t="s">
        <v>85</v>
      </c>
      <c r="O170" s="77" t="s">
        <v>42</v>
      </c>
      <c r="P170" s="77" t="s">
        <v>42</v>
      </c>
    </row>
    <row r="171" spans="2:16" hidden="1" x14ac:dyDescent="0.2">
      <c r="B171" s="78" t="s">
        <v>39</v>
      </c>
      <c r="C171" s="79" t="s">
        <v>422</v>
      </c>
      <c r="D171" s="80" t="s">
        <v>40</v>
      </c>
      <c r="E171" s="80" t="s">
        <v>423</v>
      </c>
      <c r="F171" s="80" t="s">
        <v>40</v>
      </c>
      <c r="G171" s="131">
        <v>4.1900000000000004</v>
      </c>
      <c r="H171" s="80" t="s">
        <v>41</v>
      </c>
      <c r="I171" s="131">
        <v>41841.019999999997</v>
      </c>
      <c r="L171" s="73">
        <f t="shared" ref="L171:L172" si="7">G171</f>
        <v>4.1900000000000004</v>
      </c>
      <c r="M171" s="77" t="s">
        <v>44</v>
      </c>
      <c r="N171" s="72" t="s">
        <v>83</v>
      </c>
      <c r="O171" s="77" t="s">
        <v>42</v>
      </c>
    </row>
    <row r="172" spans="2:16" hidden="1" x14ac:dyDescent="0.2">
      <c r="B172" s="78" t="s">
        <v>46</v>
      </c>
      <c r="C172" s="183" t="s">
        <v>422</v>
      </c>
      <c r="D172" s="184" t="s">
        <v>40</v>
      </c>
      <c r="E172" s="184" t="s">
        <v>424</v>
      </c>
      <c r="F172" s="184" t="s">
        <v>40</v>
      </c>
      <c r="G172" s="132">
        <v>19.32</v>
      </c>
      <c r="H172" s="184" t="s">
        <v>41</v>
      </c>
      <c r="I172" s="132">
        <v>113737.71</v>
      </c>
      <c r="L172" s="73">
        <f t="shared" si="7"/>
        <v>19.32</v>
      </c>
      <c r="M172" s="77" t="s">
        <v>44</v>
      </c>
      <c r="N172" s="72" t="s">
        <v>83</v>
      </c>
      <c r="O172" s="77" t="s">
        <v>42</v>
      </c>
    </row>
    <row r="173" spans="2:16" hidden="1" x14ac:dyDescent="0.2">
      <c r="B173" s="78" t="s">
        <v>39</v>
      </c>
      <c r="C173" s="79" t="s">
        <v>441</v>
      </c>
      <c r="D173" s="80" t="s">
        <v>442</v>
      </c>
      <c r="E173" s="80" t="s">
        <v>443</v>
      </c>
      <c r="F173" s="131">
        <v>29</v>
      </c>
      <c r="G173" s="80" t="s">
        <v>40</v>
      </c>
      <c r="H173" s="80" t="s">
        <v>41</v>
      </c>
      <c r="I173" s="131">
        <v>41812.019999999997</v>
      </c>
      <c r="K173" s="73">
        <f>F173</f>
        <v>29</v>
      </c>
      <c r="L173" s="73"/>
      <c r="M173" s="77" t="s">
        <v>44</v>
      </c>
      <c r="N173" s="72" t="s">
        <v>251</v>
      </c>
      <c r="O173" s="77" t="s">
        <v>42</v>
      </c>
      <c r="P173" s="77" t="s">
        <v>42</v>
      </c>
    </row>
    <row r="174" spans="2:16" hidden="1" x14ac:dyDescent="0.2">
      <c r="B174" s="78" t="s">
        <v>39</v>
      </c>
      <c r="C174" s="79" t="s">
        <v>444</v>
      </c>
      <c r="D174" s="80" t="s">
        <v>40</v>
      </c>
      <c r="E174" s="80" t="s">
        <v>445</v>
      </c>
      <c r="F174" s="80" t="s">
        <v>40</v>
      </c>
      <c r="G174" s="131">
        <v>945</v>
      </c>
      <c r="H174" s="80" t="s">
        <v>41</v>
      </c>
      <c r="I174" s="131">
        <v>42757.02</v>
      </c>
      <c r="L174" s="73">
        <f>G174</f>
        <v>945</v>
      </c>
      <c r="M174" s="77" t="s">
        <v>44</v>
      </c>
      <c r="N174" s="72" t="s">
        <v>487</v>
      </c>
      <c r="O174" s="77" t="s">
        <v>42</v>
      </c>
    </row>
    <row r="175" spans="2:16" hidden="1" x14ac:dyDescent="0.2">
      <c r="B175" s="78" t="s">
        <v>39</v>
      </c>
      <c r="C175" s="79" t="s">
        <v>446</v>
      </c>
      <c r="D175" s="80" t="s">
        <v>40</v>
      </c>
      <c r="E175" s="80" t="s">
        <v>447</v>
      </c>
      <c r="F175" s="80" t="s">
        <v>40</v>
      </c>
      <c r="G175" s="131">
        <v>1272.75</v>
      </c>
      <c r="H175" s="80" t="s">
        <v>41</v>
      </c>
      <c r="I175" s="131">
        <v>44029.77</v>
      </c>
      <c r="L175" s="73">
        <f>G175</f>
        <v>1272.75</v>
      </c>
      <c r="M175" s="77" t="s">
        <v>44</v>
      </c>
      <c r="N175" s="72" t="s">
        <v>487</v>
      </c>
      <c r="O175" s="77" t="s">
        <v>42</v>
      </c>
    </row>
    <row r="176" spans="2:16" hidden="1" x14ac:dyDescent="0.2">
      <c r="B176" s="78" t="s">
        <v>39</v>
      </c>
      <c r="C176" s="79" t="s">
        <v>448</v>
      </c>
      <c r="D176" s="80" t="s">
        <v>40</v>
      </c>
      <c r="E176" s="80" t="s">
        <v>449</v>
      </c>
      <c r="F176" s="80" t="s">
        <v>40</v>
      </c>
      <c r="G176" s="131">
        <v>280</v>
      </c>
      <c r="H176" s="80" t="s">
        <v>41</v>
      </c>
      <c r="I176" s="131">
        <v>44309.77</v>
      </c>
      <c r="L176" s="73">
        <f>G176</f>
        <v>280</v>
      </c>
      <c r="M176" s="77" t="s">
        <v>44</v>
      </c>
      <c r="N176" s="72" t="s">
        <v>487</v>
      </c>
      <c r="O176" s="77" t="s">
        <v>42</v>
      </c>
    </row>
    <row r="177" spans="2:16" hidden="1" x14ac:dyDescent="0.2">
      <c r="B177" s="78" t="s">
        <v>39</v>
      </c>
      <c r="C177" s="79" t="s">
        <v>450</v>
      </c>
      <c r="D177" s="80" t="s">
        <v>451</v>
      </c>
      <c r="E177" s="80" t="s">
        <v>452</v>
      </c>
      <c r="F177" s="131">
        <v>133</v>
      </c>
      <c r="G177" s="80" t="s">
        <v>40</v>
      </c>
      <c r="H177" s="80" t="s">
        <v>41</v>
      </c>
      <c r="I177" s="131">
        <v>44456.77</v>
      </c>
      <c r="K177" s="73">
        <f>F177</f>
        <v>133</v>
      </c>
      <c r="L177" s="73"/>
      <c r="M177" s="77" t="s">
        <v>44</v>
      </c>
      <c r="N177" s="72" t="s">
        <v>251</v>
      </c>
      <c r="O177" s="77" t="s">
        <v>42</v>
      </c>
      <c r="P177" s="77" t="s">
        <v>42</v>
      </c>
    </row>
    <row r="178" spans="2:16" hidden="1" x14ac:dyDescent="0.2">
      <c r="B178" s="78" t="s">
        <v>39</v>
      </c>
      <c r="C178" s="79" t="s">
        <v>450</v>
      </c>
      <c r="D178" s="80" t="s">
        <v>40</v>
      </c>
      <c r="E178" s="80" t="s">
        <v>453</v>
      </c>
      <c r="F178" s="80" t="s">
        <v>40</v>
      </c>
      <c r="G178" s="131">
        <v>280</v>
      </c>
      <c r="H178" s="80" t="s">
        <v>41</v>
      </c>
      <c r="I178" s="131">
        <v>44589.77</v>
      </c>
      <c r="L178" s="73">
        <f>G178</f>
        <v>280</v>
      </c>
      <c r="M178" s="77" t="s">
        <v>44</v>
      </c>
      <c r="N178" s="72" t="s">
        <v>487</v>
      </c>
      <c r="O178" s="77" t="s">
        <v>42</v>
      </c>
    </row>
    <row r="179" spans="2:16" hidden="1" x14ac:dyDescent="0.2">
      <c r="B179" s="78" t="s">
        <v>39</v>
      </c>
      <c r="C179" s="79" t="s">
        <v>454</v>
      </c>
      <c r="D179" s="80" t="s">
        <v>40</v>
      </c>
      <c r="E179" s="80" t="s">
        <v>455</v>
      </c>
      <c r="F179" s="80" t="s">
        <v>40</v>
      </c>
      <c r="G179" s="131">
        <v>408.62</v>
      </c>
      <c r="H179" s="80" t="s">
        <v>41</v>
      </c>
      <c r="I179" s="131">
        <v>44865.39</v>
      </c>
      <c r="L179" s="73">
        <f>G179</f>
        <v>408.62</v>
      </c>
      <c r="M179" s="77" t="s">
        <v>44</v>
      </c>
      <c r="N179" s="72" t="s">
        <v>487</v>
      </c>
      <c r="O179" s="77" t="s">
        <v>42</v>
      </c>
    </row>
    <row r="180" spans="2:16" hidden="1" x14ac:dyDescent="0.2">
      <c r="B180" s="78" t="s">
        <v>39</v>
      </c>
      <c r="C180" s="79" t="s">
        <v>456</v>
      </c>
      <c r="D180" s="80" t="s">
        <v>40</v>
      </c>
      <c r="E180" s="80" t="s">
        <v>457</v>
      </c>
      <c r="F180" s="80" t="s">
        <v>40</v>
      </c>
      <c r="G180" s="131">
        <v>289.14999999999998</v>
      </c>
      <c r="H180" s="80" t="s">
        <v>41</v>
      </c>
      <c r="I180" s="131">
        <v>45154.54</v>
      </c>
      <c r="L180" s="73">
        <f>G180</f>
        <v>289.14999999999998</v>
      </c>
      <c r="M180" s="77" t="s">
        <v>44</v>
      </c>
      <c r="N180" s="72" t="s">
        <v>487</v>
      </c>
      <c r="O180" s="77" t="s">
        <v>42</v>
      </c>
    </row>
    <row r="181" spans="2:16" hidden="1" x14ac:dyDescent="0.2">
      <c r="B181" s="78" t="s">
        <v>39</v>
      </c>
      <c r="C181" s="79" t="s">
        <v>458</v>
      </c>
      <c r="D181" s="80" t="s">
        <v>40</v>
      </c>
      <c r="E181" s="80" t="s">
        <v>459</v>
      </c>
      <c r="F181" s="80" t="s">
        <v>40</v>
      </c>
      <c r="G181" s="131">
        <v>175</v>
      </c>
      <c r="H181" s="80" t="s">
        <v>41</v>
      </c>
      <c r="I181" s="131">
        <v>45329.54</v>
      </c>
      <c r="L181" s="73">
        <f>G181</f>
        <v>175</v>
      </c>
      <c r="M181" s="77" t="s">
        <v>44</v>
      </c>
      <c r="N181" s="72" t="s">
        <v>487</v>
      </c>
      <c r="O181" s="77" t="s">
        <v>42</v>
      </c>
    </row>
    <row r="182" spans="2:16" hidden="1" x14ac:dyDescent="0.2">
      <c r="B182" s="78" t="s">
        <v>39</v>
      </c>
      <c r="C182" s="79" t="s">
        <v>460</v>
      </c>
      <c r="D182" s="80" t="s">
        <v>461</v>
      </c>
      <c r="E182" s="80" t="s">
        <v>462</v>
      </c>
      <c r="F182" s="131">
        <v>284.02</v>
      </c>
      <c r="G182" s="80" t="s">
        <v>40</v>
      </c>
      <c r="H182" s="80" t="s">
        <v>41</v>
      </c>
      <c r="I182" s="131">
        <v>45080.52</v>
      </c>
      <c r="K182" s="73">
        <f t="shared" ref="K182" si="8">F182</f>
        <v>284.02</v>
      </c>
      <c r="L182" s="73" t="str">
        <f>G182</f>
        <v/>
      </c>
      <c r="M182" s="77" t="s">
        <v>425</v>
      </c>
      <c r="N182" s="72" t="s">
        <v>426</v>
      </c>
      <c r="O182" s="77" t="s">
        <v>42</v>
      </c>
      <c r="P182" s="77" t="s">
        <v>42</v>
      </c>
    </row>
    <row r="183" spans="2:16" hidden="1" x14ac:dyDescent="0.2">
      <c r="B183" s="78" t="s">
        <v>39</v>
      </c>
      <c r="C183" s="79" t="s">
        <v>460</v>
      </c>
      <c r="D183" s="80" t="s">
        <v>40</v>
      </c>
      <c r="E183" s="80" t="s">
        <v>463</v>
      </c>
      <c r="F183" s="80" t="s">
        <v>40</v>
      </c>
      <c r="G183" s="131">
        <v>35</v>
      </c>
      <c r="H183" s="80" t="s">
        <v>41</v>
      </c>
      <c r="I183" s="131">
        <v>45364.54</v>
      </c>
      <c r="L183" s="73">
        <f>G183</f>
        <v>35</v>
      </c>
      <c r="M183" s="77" t="s">
        <v>44</v>
      </c>
      <c r="N183" s="72" t="s">
        <v>487</v>
      </c>
      <c r="O183" s="77" t="s">
        <v>42</v>
      </c>
    </row>
    <row r="184" spans="2:16" x14ac:dyDescent="0.2">
      <c r="B184" s="78" t="s">
        <v>39</v>
      </c>
      <c r="C184" s="79" t="s">
        <v>464</v>
      </c>
      <c r="D184" s="80" t="s">
        <v>465</v>
      </c>
      <c r="E184" s="80" t="s">
        <v>466</v>
      </c>
      <c r="F184" s="131">
        <v>1000</v>
      </c>
      <c r="G184" s="80" t="s">
        <v>40</v>
      </c>
      <c r="H184" s="80" t="s">
        <v>41</v>
      </c>
      <c r="I184" s="131">
        <v>44001.38</v>
      </c>
      <c r="K184" s="73">
        <f t="shared" ref="K184:K185" si="9">F184</f>
        <v>1000</v>
      </c>
      <c r="M184" s="77" t="s">
        <v>43</v>
      </c>
      <c r="N184" s="77" t="s">
        <v>324</v>
      </c>
      <c r="O184" s="77" t="s">
        <v>42</v>
      </c>
      <c r="P184" s="77" t="s">
        <v>42</v>
      </c>
    </row>
    <row r="185" spans="2:16" hidden="1" x14ac:dyDescent="0.2">
      <c r="B185" s="78" t="s">
        <v>39</v>
      </c>
      <c r="C185" s="79" t="s">
        <v>464</v>
      </c>
      <c r="D185" s="80" t="s">
        <v>467</v>
      </c>
      <c r="E185" s="80" t="s">
        <v>468</v>
      </c>
      <c r="F185" s="131">
        <v>149.13999999999999</v>
      </c>
      <c r="G185" s="80" t="s">
        <v>40</v>
      </c>
      <c r="H185" s="80" t="s">
        <v>41</v>
      </c>
      <c r="I185" s="131">
        <v>45001.38</v>
      </c>
      <c r="K185" s="73">
        <f t="shared" si="9"/>
        <v>149.13999999999999</v>
      </c>
      <c r="M185" s="77" t="s">
        <v>3</v>
      </c>
      <c r="N185" s="72" t="s">
        <v>85</v>
      </c>
      <c r="O185" s="77" t="s">
        <v>42</v>
      </c>
      <c r="P185" s="77" t="s">
        <v>42</v>
      </c>
    </row>
    <row r="186" spans="2:16" hidden="1" x14ac:dyDescent="0.2">
      <c r="B186" s="78" t="s">
        <v>39</v>
      </c>
      <c r="C186" s="79" t="s">
        <v>464</v>
      </c>
      <c r="D186" s="80" t="s">
        <v>40</v>
      </c>
      <c r="E186" s="80" t="s">
        <v>469</v>
      </c>
      <c r="F186" s="80" t="s">
        <v>40</v>
      </c>
      <c r="G186" s="131">
        <v>70</v>
      </c>
      <c r="H186" s="80" t="s">
        <v>41</v>
      </c>
      <c r="I186" s="131">
        <v>45150.52</v>
      </c>
      <c r="L186" s="73">
        <f>G186</f>
        <v>70</v>
      </c>
      <c r="M186" s="77" t="s">
        <v>44</v>
      </c>
      <c r="N186" s="72" t="s">
        <v>487</v>
      </c>
      <c r="O186" s="77" t="s">
        <v>42</v>
      </c>
    </row>
    <row r="187" spans="2:16" hidden="1" x14ac:dyDescent="0.2">
      <c r="B187" s="78" t="s">
        <v>39</v>
      </c>
      <c r="C187" s="79" t="s">
        <v>470</v>
      </c>
      <c r="D187" s="80" t="s">
        <v>40</v>
      </c>
      <c r="E187" s="80" t="s">
        <v>471</v>
      </c>
      <c r="F187" s="80" t="s">
        <v>40</v>
      </c>
      <c r="G187" s="131">
        <v>140</v>
      </c>
      <c r="H187" s="80" t="s">
        <v>41</v>
      </c>
      <c r="I187" s="131">
        <v>44141.38</v>
      </c>
      <c r="L187" s="73">
        <f>G187</f>
        <v>140</v>
      </c>
      <c r="M187" s="77" t="s">
        <v>44</v>
      </c>
      <c r="N187" s="72" t="s">
        <v>487</v>
      </c>
      <c r="O187" s="77" t="s">
        <v>42</v>
      </c>
    </row>
    <row r="188" spans="2:16" hidden="1" x14ac:dyDescent="0.2">
      <c r="B188" s="78" t="s">
        <v>39</v>
      </c>
      <c r="C188" s="79" t="s">
        <v>472</v>
      </c>
      <c r="D188" s="80" t="s">
        <v>40</v>
      </c>
      <c r="E188" s="80" t="s">
        <v>473</v>
      </c>
      <c r="F188" s="80" t="s">
        <v>40</v>
      </c>
      <c r="G188" s="131">
        <v>257.75</v>
      </c>
      <c r="H188" s="80" t="s">
        <v>41</v>
      </c>
      <c r="I188" s="131">
        <v>44399.13</v>
      </c>
      <c r="L188" s="73">
        <f>G188</f>
        <v>257.75</v>
      </c>
      <c r="M188" s="77" t="s">
        <v>44</v>
      </c>
      <c r="N188" s="72" t="s">
        <v>487</v>
      </c>
      <c r="O188" s="77" t="s">
        <v>42</v>
      </c>
    </row>
    <row r="189" spans="2:16" hidden="1" x14ac:dyDescent="0.2">
      <c r="B189" s="78" t="s">
        <v>39</v>
      </c>
      <c r="C189" s="79" t="s">
        <v>474</v>
      </c>
      <c r="D189" s="80" t="s">
        <v>475</v>
      </c>
      <c r="E189" s="80" t="s">
        <v>476</v>
      </c>
      <c r="F189" s="131">
        <v>86.38</v>
      </c>
      <c r="G189" s="80" t="s">
        <v>40</v>
      </c>
      <c r="H189" s="80" t="s">
        <v>41</v>
      </c>
      <c r="I189" s="131">
        <v>44531.9</v>
      </c>
      <c r="K189" s="73">
        <f t="shared" ref="K189" si="10">F189</f>
        <v>86.38</v>
      </c>
      <c r="L189" s="73" t="str">
        <f>G189</f>
        <v/>
      </c>
      <c r="M189" s="77" t="s">
        <v>425</v>
      </c>
      <c r="N189" s="72" t="s">
        <v>426</v>
      </c>
      <c r="O189" s="77" t="s">
        <v>42</v>
      </c>
      <c r="P189" s="77" t="s">
        <v>42</v>
      </c>
    </row>
    <row r="190" spans="2:16" hidden="1" x14ac:dyDescent="0.2">
      <c r="B190" s="78" t="s">
        <v>39</v>
      </c>
      <c r="C190" s="79" t="s">
        <v>474</v>
      </c>
      <c r="D190" s="80" t="s">
        <v>40</v>
      </c>
      <c r="E190" s="80" t="s">
        <v>477</v>
      </c>
      <c r="F190" s="80" t="s">
        <v>40</v>
      </c>
      <c r="G190" s="131">
        <v>219.15</v>
      </c>
      <c r="H190" s="80" t="s">
        <v>41</v>
      </c>
      <c r="I190" s="131">
        <v>44618.28</v>
      </c>
      <c r="L190" s="73">
        <f>G190</f>
        <v>219.15</v>
      </c>
      <c r="M190" s="77" t="s">
        <v>44</v>
      </c>
      <c r="N190" s="72" t="s">
        <v>487</v>
      </c>
      <c r="O190" s="77" t="s">
        <v>42</v>
      </c>
    </row>
    <row r="191" spans="2:16" hidden="1" x14ac:dyDescent="0.2">
      <c r="B191" s="78" t="s">
        <v>39</v>
      </c>
      <c r="C191" s="79" t="s">
        <v>478</v>
      </c>
      <c r="D191" s="80" t="s">
        <v>479</v>
      </c>
      <c r="E191" s="80" t="s">
        <v>480</v>
      </c>
      <c r="F191" s="131">
        <v>60</v>
      </c>
      <c r="G191" s="80" t="s">
        <v>40</v>
      </c>
      <c r="H191" s="80" t="s">
        <v>41</v>
      </c>
      <c r="I191" s="131">
        <v>44856.9</v>
      </c>
      <c r="K191" s="73">
        <f>F191</f>
        <v>60</v>
      </c>
      <c r="M191" s="77" t="s">
        <v>1</v>
      </c>
      <c r="N191" s="72" t="s">
        <v>85</v>
      </c>
      <c r="O191" s="77" t="s">
        <v>42</v>
      </c>
      <c r="P191" s="77" t="s">
        <v>42</v>
      </c>
    </row>
    <row r="192" spans="2:16" hidden="1" x14ac:dyDescent="0.2">
      <c r="B192" s="78" t="s">
        <v>39</v>
      </c>
      <c r="C192" s="79" t="s">
        <v>478</v>
      </c>
      <c r="D192" s="80" t="s">
        <v>40</v>
      </c>
      <c r="E192" s="80" t="s">
        <v>481</v>
      </c>
      <c r="F192" s="80" t="s">
        <v>40</v>
      </c>
      <c r="G192" s="131">
        <v>385</v>
      </c>
      <c r="H192" s="80" t="s">
        <v>41</v>
      </c>
      <c r="I192" s="131">
        <v>44916.9</v>
      </c>
      <c r="L192" s="73">
        <f>G192</f>
        <v>385</v>
      </c>
      <c r="M192" s="77" t="s">
        <v>44</v>
      </c>
      <c r="N192" s="72" t="s">
        <v>487</v>
      </c>
      <c r="O192" s="77" t="s">
        <v>42</v>
      </c>
    </row>
    <row r="193" spans="2:15" hidden="1" x14ac:dyDescent="0.2">
      <c r="B193" s="78" t="s">
        <v>39</v>
      </c>
      <c r="C193" s="79" t="s">
        <v>482</v>
      </c>
      <c r="D193" s="80" t="s">
        <v>40</v>
      </c>
      <c r="E193" s="80" t="s">
        <v>483</v>
      </c>
      <c r="F193" s="131">
        <v>9.99</v>
      </c>
      <c r="G193" s="80" t="s">
        <v>40</v>
      </c>
      <c r="H193" s="80" t="s">
        <v>41</v>
      </c>
      <c r="I193" s="131">
        <v>44846.91</v>
      </c>
      <c r="K193" s="73">
        <v>9.99</v>
      </c>
      <c r="M193" s="77" t="s">
        <v>44</v>
      </c>
      <c r="N193" s="72" t="s">
        <v>12</v>
      </c>
      <c r="O193" s="77" t="s">
        <v>42</v>
      </c>
    </row>
    <row r="194" spans="2:15" hidden="1" x14ac:dyDescent="0.2">
      <c r="B194" s="78" t="s">
        <v>39</v>
      </c>
      <c r="C194" s="79" t="s">
        <v>484</v>
      </c>
      <c r="D194" s="80" t="s">
        <v>40</v>
      </c>
      <c r="E194" s="80" t="s">
        <v>485</v>
      </c>
      <c r="F194" s="80" t="s">
        <v>40</v>
      </c>
      <c r="G194" s="131">
        <v>3.63</v>
      </c>
      <c r="H194" s="80" t="s">
        <v>41</v>
      </c>
      <c r="I194" s="131">
        <v>44850.54</v>
      </c>
      <c r="L194" s="73">
        <f t="shared" ref="L194:L195" si="11">G194</f>
        <v>3.63</v>
      </c>
      <c r="M194" s="77" t="s">
        <v>44</v>
      </c>
      <c r="N194" s="72" t="s">
        <v>83</v>
      </c>
      <c r="O194" s="77" t="s">
        <v>42</v>
      </c>
    </row>
    <row r="195" spans="2:15" hidden="1" x14ac:dyDescent="0.2">
      <c r="B195" s="78" t="s">
        <v>46</v>
      </c>
      <c r="C195" s="183" t="s">
        <v>484</v>
      </c>
      <c r="D195" s="184" t="s">
        <v>40</v>
      </c>
      <c r="E195" s="184" t="s">
        <v>486</v>
      </c>
      <c r="F195" s="184" t="s">
        <v>40</v>
      </c>
      <c r="G195" s="132">
        <v>32.72</v>
      </c>
      <c r="H195" s="184" t="s">
        <v>41</v>
      </c>
      <c r="I195" s="132">
        <v>113770.43</v>
      </c>
      <c r="L195" s="73">
        <f t="shared" si="11"/>
        <v>32.72</v>
      </c>
      <c r="M195" s="77" t="s">
        <v>44</v>
      </c>
      <c r="N195" s="72" t="s">
        <v>83</v>
      </c>
      <c r="O195" s="77" t="s">
        <v>42</v>
      </c>
    </row>
    <row r="196" spans="2:15" x14ac:dyDescent="0.2">
      <c r="K196" s="73"/>
    </row>
    <row r="198" spans="2:15" x14ac:dyDescent="0.2">
      <c r="L198" s="43" t="s">
        <v>488</v>
      </c>
    </row>
  </sheetData>
  <autoFilter ref="B4:Q195" xr:uid="{00000000-0009-0000-0000-000004000000}">
    <filterColumn colId="12">
      <filters>
        <filter val="MMC"/>
      </filters>
    </filterColumn>
    <sortState xmlns:xlrd2="http://schemas.microsoft.com/office/spreadsheetml/2017/richdata2" ref="B5:P17">
      <sortCondition ref="C4"/>
    </sortState>
  </autoFilter>
  <sortState xmlns:xlrd2="http://schemas.microsoft.com/office/spreadsheetml/2017/richdata2" ref="B130:I149">
    <sortCondition ref="C130:C149"/>
  </sortState>
  <pageMargins left="0.75" right="0.75" top="1" bottom="1" header="0.5" footer="0.5"/>
  <pageSetup scale="24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B7E3E9-E79B-47A8-B4DB-FD4769FE711B}">
  <dimension ref="B2:E19"/>
  <sheetViews>
    <sheetView workbookViewId="0">
      <selection activeCell="E24" sqref="E24"/>
    </sheetView>
  </sheetViews>
  <sheetFormatPr defaultRowHeight="12.75" x14ac:dyDescent="0.2"/>
  <cols>
    <col min="2" max="2" width="26.85546875" customWidth="1"/>
    <col min="3" max="3" width="14.28515625" style="142" customWidth="1"/>
    <col min="4" max="4" width="2.7109375" customWidth="1"/>
    <col min="5" max="5" width="46.42578125" customWidth="1"/>
  </cols>
  <sheetData>
    <row r="2" spans="2:5" ht="15.75" x14ac:dyDescent="0.25">
      <c r="B2" s="171" t="s">
        <v>440</v>
      </c>
      <c r="C2" s="171"/>
      <c r="D2" s="171"/>
      <c r="E2" s="171"/>
    </row>
    <row r="4" spans="2:5" x14ac:dyDescent="0.2">
      <c r="E4" t="s">
        <v>439</v>
      </c>
    </row>
    <row r="5" spans="2:5" x14ac:dyDescent="0.2">
      <c r="B5" s="141" t="s">
        <v>432</v>
      </c>
      <c r="C5" s="143">
        <v>2916</v>
      </c>
      <c r="D5" s="66"/>
      <c r="E5" s="140" t="s">
        <v>434</v>
      </c>
    </row>
    <row r="7" spans="2:5" x14ac:dyDescent="0.2">
      <c r="B7" s="140" t="s">
        <v>433</v>
      </c>
      <c r="C7" s="144">
        <v>3766</v>
      </c>
      <c r="D7" s="140"/>
      <c r="E7" s="140"/>
    </row>
    <row r="8" spans="2:5" s="125" customFormat="1" x14ac:dyDescent="0.2">
      <c r="B8" s="140" t="s">
        <v>502</v>
      </c>
      <c r="C8" s="144">
        <v>178.48</v>
      </c>
      <c r="D8" s="140"/>
      <c r="E8" s="140"/>
    </row>
    <row r="9" spans="2:5" s="125" customFormat="1" x14ac:dyDescent="0.2">
      <c r="B9" s="140" t="s">
        <v>503</v>
      </c>
      <c r="C9" s="144">
        <v>370.4</v>
      </c>
      <c r="D9" s="140"/>
      <c r="E9" s="140"/>
    </row>
    <row r="10" spans="2:5" s="125" customFormat="1" x14ac:dyDescent="0.2">
      <c r="B10" s="140" t="s">
        <v>504</v>
      </c>
      <c r="C10" s="144">
        <v>45</v>
      </c>
      <c r="D10" s="140"/>
      <c r="E10" s="140"/>
    </row>
    <row r="11" spans="2:5" x14ac:dyDescent="0.2">
      <c r="B11" s="140"/>
      <c r="C11" s="144"/>
      <c r="D11" s="140"/>
      <c r="E11" s="140"/>
    </row>
    <row r="12" spans="2:5" s="125" customFormat="1" x14ac:dyDescent="0.2">
      <c r="B12" s="141" t="s">
        <v>438</v>
      </c>
      <c r="C12" s="143">
        <f>SUM(C7:C11)</f>
        <v>4359.88</v>
      </c>
      <c r="D12" s="140"/>
      <c r="E12" s="140"/>
    </row>
    <row r="14" spans="2:5" s="125" customFormat="1" x14ac:dyDescent="0.2">
      <c r="B14" s="141" t="s">
        <v>431</v>
      </c>
      <c r="C14" s="143">
        <f>C5-C12</f>
        <v>-1443.88</v>
      </c>
      <c r="D14" s="140"/>
      <c r="E14" s="140"/>
    </row>
    <row r="15" spans="2:5" s="125" customFormat="1" x14ac:dyDescent="0.2">
      <c r="C15" s="142"/>
    </row>
    <row r="16" spans="2:5" x14ac:dyDescent="0.2">
      <c r="B16" s="140" t="s">
        <v>435</v>
      </c>
      <c r="C16" s="144">
        <f>324*3</f>
        <v>972</v>
      </c>
      <c r="D16" s="140"/>
      <c r="E16" s="140" t="s">
        <v>437</v>
      </c>
    </row>
    <row r="17" spans="2:5" x14ac:dyDescent="0.2">
      <c r="B17" s="140" t="s">
        <v>436</v>
      </c>
      <c r="C17" s="144">
        <f>324*2</f>
        <v>648</v>
      </c>
      <c r="D17" s="140"/>
      <c r="E17" s="140" t="s">
        <v>437</v>
      </c>
    </row>
    <row r="19" spans="2:5" x14ac:dyDescent="0.2">
      <c r="C19" s="142">
        <f>C17+C16+C14</f>
        <v>176.11999999999989</v>
      </c>
    </row>
  </sheetData>
  <mergeCells count="1">
    <mergeCell ref="B2:E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D26"/>
  <sheetViews>
    <sheetView workbookViewId="0">
      <selection activeCell="W471" sqref="W471:W472"/>
    </sheetView>
  </sheetViews>
  <sheetFormatPr defaultRowHeight="12.75" x14ac:dyDescent="0.2"/>
  <cols>
    <col min="2" max="2" width="11.140625" customWidth="1"/>
    <col min="3" max="3" width="10.140625" bestFit="1" customWidth="1"/>
  </cols>
  <sheetData>
    <row r="2" spans="2:4" x14ac:dyDescent="0.2">
      <c r="B2" t="s">
        <v>49</v>
      </c>
    </row>
    <row r="3" spans="2:4" x14ac:dyDescent="0.2">
      <c r="B3" t="s">
        <v>50</v>
      </c>
    </row>
    <row r="4" spans="2:4" x14ac:dyDescent="0.2">
      <c r="B4" t="s">
        <v>51</v>
      </c>
    </row>
    <row r="5" spans="2:4" x14ac:dyDescent="0.2">
      <c r="B5" t="s">
        <v>52</v>
      </c>
    </row>
    <row r="6" spans="2:4" x14ac:dyDescent="0.2">
      <c r="B6" t="s">
        <v>53</v>
      </c>
    </row>
    <row r="7" spans="2:4" x14ac:dyDescent="0.2">
      <c r="B7" t="s">
        <v>54</v>
      </c>
    </row>
    <row r="8" spans="2:4" x14ac:dyDescent="0.2">
      <c r="B8" t="s">
        <v>55</v>
      </c>
    </row>
    <row r="9" spans="2:4" x14ac:dyDescent="0.2">
      <c r="B9" t="s">
        <v>56</v>
      </c>
    </row>
    <row r="10" spans="2:4" x14ac:dyDescent="0.2">
      <c r="B10" t="s">
        <v>57</v>
      </c>
    </row>
    <row r="14" spans="2:4" x14ac:dyDescent="0.2">
      <c r="B14" t="s">
        <v>373</v>
      </c>
    </row>
    <row r="15" spans="2:4" x14ac:dyDescent="0.2">
      <c r="B15" t="s">
        <v>1</v>
      </c>
      <c r="C15">
        <v>203</v>
      </c>
      <c r="D15" s="46">
        <f>C15/C$18</f>
        <v>0.58670520231213874</v>
      </c>
    </row>
    <row r="16" spans="2:4" x14ac:dyDescent="0.2">
      <c r="B16" t="s">
        <v>43</v>
      </c>
      <c r="C16">
        <v>75</v>
      </c>
      <c r="D16" s="46">
        <f t="shared" ref="D16:D17" si="0">C16/C$18</f>
        <v>0.21676300578034682</v>
      </c>
    </row>
    <row r="17" spans="2:4" x14ac:dyDescent="0.2">
      <c r="B17" t="s">
        <v>3</v>
      </c>
      <c r="C17">
        <v>68</v>
      </c>
      <c r="D17" s="46">
        <f t="shared" si="0"/>
        <v>0.19653179190751446</v>
      </c>
    </row>
    <row r="18" spans="2:4" x14ac:dyDescent="0.2">
      <c r="C18">
        <f>SUM(C15:C17)</f>
        <v>346</v>
      </c>
    </row>
    <row r="20" spans="2:4" x14ac:dyDescent="0.2">
      <c r="B20" t="s">
        <v>374</v>
      </c>
    </row>
    <row r="21" spans="2:4" x14ac:dyDescent="0.2">
      <c r="C21" t="s">
        <v>376</v>
      </c>
    </row>
    <row r="22" spans="2:4" x14ac:dyDescent="0.2">
      <c r="B22" t="s">
        <v>1</v>
      </c>
      <c r="C22" s="63">
        <v>32888</v>
      </c>
      <c r="D22" s="130">
        <v>0.65</v>
      </c>
    </row>
    <row r="23" spans="2:4" x14ac:dyDescent="0.2">
      <c r="B23" t="s">
        <v>43</v>
      </c>
      <c r="C23" s="63">
        <v>10030</v>
      </c>
      <c r="D23" s="130">
        <v>0.2</v>
      </c>
    </row>
    <row r="24" spans="2:4" x14ac:dyDescent="0.2">
      <c r="B24" t="s">
        <v>3</v>
      </c>
      <c r="C24" s="63">
        <v>7642</v>
      </c>
      <c r="D24" s="130">
        <v>0.15</v>
      </c>
    </row>
    <row r="25" spans="2:4" x14ac:dyDescent="0.2">
      <c r="B25" t="s">
        <v>377</v>
      </c>
      <c r="C25">
        <f>SUM(C22:C24)</f>
        <v>50560</v>
      </c>
    </row>
    <row r="26" spans="2:4" x14ac:dyDescent="0.2">
      <c r="B26" t="s">
        <v>375</v>
      </c>
      <c r="C26">
        <v>7575</v>
      </c>
    </row>
  </sheetData>
  <pageMargins left="0.7" right="0.7" top="0.75" bottom="0.75" header="0.3" footer="0.3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</vt:i4>
      </vt:variant>
    </vt:vector>
  </HeadingPairs>
  <TitlesOfParts>
    <vt:vector size="8" baseType="lpstr">
      <vt:lpstr>Account Reconciliation</vt:lpstr>
      <vt:lpstr>2020.2021  Budget</vt:lpstr>
      <vt:lpstr>Bal Sheet w formulas</vt:lpstr>
      <vt:lpstr>Sheet2</vt:lpstr>
      <vt:lpstr>Transaction Report</vt:lpstr>
      <vt:lpstr>B&amp;O Festival</vt:lpstr>
      <vt:lpstr>Instructions</vt:lpstr>
      <vt:lpstr>'Bal Sheet w formulas'!Print_Area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Clark Cummings</dc:creator>
  <cp:lastModifiedBy>Caden Cummings</cp:lastModifiedBy>
  <cp:lastPrinted>2022-04-11T12:38:43Z</cp:lastPrinted>
  <dcterms:created xsi:type="dcterms:W3CDTF">2020-10-06T12:18:18Z</dcterms:created>
  <dcterms:modified xsi:type="dcterms:W3CDTF">2022-05-13T01:24:11Z</dcterms:modified>
</cp:coreProperties>
</file>